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345" windowWidth="14805" windowHeight="7770" firstSheet="2" activeTab="2"/>
  </bookViews>
  <sheets>
    <sheet name="Quyết toán đợt 2" sheetId="9" state="hidden" r:id="rId1"/>
    <sheet name="Thanh toán HĐ chấm thi dot 2" sheetId="13" state="hidden" r:id="rId2"/>
    <sheet name="Hội đồng thi (ok)" sheetId="6" r:id="rId3"/>
    <sheet name="Thanh toán hội đồng dot 1" sheetId="10" state="hidden" r:id="rId4"/>
    <sheet name="Quyết toán đợt 1" sheetId="7" state="hidden" r:id="rId5"/>
    <sheet name="Dư toan dot 1" sheetId="4" state="hidden" r:id="rId6"/>
  </sheets>
  <definedNames>
    <definedName name="_xlnm.Print_Titles" localSheetId="5">'Dư toan dot 1'!$6:$8</definedName>
    <definedName name="_xlnm.Print_Titles" localSheetId="2">'Hội đồng thi (ok)'!$3:$5</definedName>
    <definedName name="_xlnm.Print_Titles" localSheetId="4">'Quyết toán đợt 1'!$6:$8</definedName>
    <definedName name="_xlnm.Print_Titles" localSheetId="0">'Quyết toán đợt 2'!$6:$8</definedName>
    <definedName name="_xlnm.Print_Titles" localSheetId="1">'Thanh toán HĐ chấm thi dot 2'!$5:$5</definedName>
    <definedName name="_xlnm.Print_Titles" localSheetId="3">'Thanh toán hội đồng dot 1'!$4:$4</definedName>
  </definedNames>
  <calcPr calcId="125725"/>
</workbook>
</file>

<file path=xl/calcChain.xml><?xml version="1.0" encoding="utf-8"?>
<calcChain xmlns="http://schemas.openxmlformats.org/spreadsheetml/2006/main">
  <c r="G63" i="9"/>
  <c r="G65"/>
  <c r="F20" i="13"/>
  <c r="F25"/>
  <c r="F24"/>
  <c r="F23"/>
  <c r="G50" i="9"/>
  <c r="G48"/>
  <c r="G49"/>
  <c r="F13" i="13"/>
  <c r="F18"/>
  <c r="F15"/>
  <c r="F16"/>
  <c r="F11"/>
  <c r="F7"/>
  <c r="F8"/>
  <c r="F9"/>
  <c r="G31"/>
  <c r="G52" i="9"/>
  <c r="G39"/>
  <c r="G41"/>
  <c r="G34"/>
  <c r="G57"/>
  <c r="G59"/>
  <c r="G33"/>
  <c r="G30" s="1"/>
  <c r="F66"/>
  <c r="F65" s="1"/>
  <c r="F64"/>
  <c r="F63" s="1"/>
  <c r="F62"/>
  <c r="G62" s="1"/>
  <c r="F61"/>
  <c r="G61" s="1"/>
  <c r="F59"/>
  <c r="F58"/>
  <c r="D57"/>
  <c r="F56"/>
  <c r="F55"/>
  <c r="F54"/>
  <c r="F53"/>
  <c r="D52"/>
  <c r="D51"/>
  <c r="F51" s="1"/>
  <c r="F50"/>
  <c r="F49"/>
  <c r="F48"/>
  <c r="F47"/>
  <c r="G47" s="1"/>
  <c r="F46"/>
  <c r="F45"/>
  <c r="D44"/>
  <c r="F43"/>
  <c r="F42"/>
  <c r="D41"/>
  <c r="F40"/>
  <c r="F39"/>
  <c r="F38"/>
  <c r="F37"/>
  <c r="F36"/>
  <c r="F35"/>
  <c r="D34"/>
  <c r="F33"/>
  <c r="F32"/>
  <c r="F31"/>
  <c r="D30"/>
  <c r="F29"/>
  <c r="G29" s="1"/>
  <c r="F28"/>
  <c r="G28" s="1"/>
  <c r="F27"/>
  <c r="G27" s="1"/>
  <c r="D26"/>
  <c r="F24"/>
  <c r="F23" s="1"/>
  <c r="G23" s="1"/>
  <c r="F22"/>
  <c r="F21" s="1"/>
  <c r="G21" s="1"/>
  <c r="D21"/>
  <c r="F20"/>
  <c r="F19" s="1"/>
  <c r="G19" s="1"/>
  <c r="F18"/>
  <c r="G18" s="1"/>
  <c r="F17"/>
  <c r="G17" s="1"/>
  <c r="F16"/>
  <c r="F14"/>
  <c r="G14" s="1"/>
  <c r="F13"/>
  <c r="G13" s="1"/>
  <c r="F11"/>
  <c r="G11" s="1"/>
  <c r="F10"/>
  <c r="I52" i="10"/>
  <c r="H51"/>
  <c r="H50"/>
  <c r="H49" s="1"/>
  <c r="H48"/>
  <c r="H47"/>
  <c r="H46"/>
  <c r="H44"/>
  <c r="H43"/>
  <c r="H42"/>
  <c r="H41"/>
  <c r="H40"/>
  <c r="H39"/>
  <c r="H38"/>
  <c r="H37" s="1"/>
  <c r="H36"/>
  <c r="H35"/>
  <c r="H34" s="1"/>
  <c r="H33"/>
  <c r="H32"/>
  <c r="H31"/>
  <c r="H30"/>
  <c r="H29"/>
  <c r="H28"/>
  <c r="H27"/>
  <c r="H24"/>
  <c r="H23"/>
  <c r="H22"/>
  <c r="H21"/>
  <c r="H20"/>
  <c r="H19"/>
  <c r="H18"/>
  <c r="H17"/>
  <c r="H16"/>
  <c r="H15"/>
  <c r="H14"/>
  <c r="H13"/>
  <c r="H12"/>
  <c r="G11"/>
  <c r="H11" s="1"/>
  <c r="G9"/>
  <c r="G8"/>
  <c r="G7"/>
  <c r="H7" s="1"/>
  <c r="G6"/>
  <c r="H6" s="1"/>
  <c r="F62" i="4"/>
  <c r="E63" s="1"/>
  <c r="D67" i="7"/>
  <c r="F67" s="1"/>
  <c r="F66" s="1"/>
  <c r="D65"/>
  <c r="F65" s="1"/>
  <c r="F64" s="1"/>
  <c r="F62"/>
  <c r="E63" s="1"/>
  <c r="F63" s="1"/>
  <c r="F61" s="1"/>
  <c r="F60"/>
  <c r="F59"/>
  <c r="D58"/>
  <c r="F57"/>
  <c r="F56"/>
  <c r="F55"/>
  <c r="F54"/>
  <c r="D53"/>
  <c r="F52"/>
  <c r="D51"/>
  <c r="F51" s="1"/>
  <c r="F50"/>
  <c r="F49"/>
  <c r="F48"/>
  <c r="F47"/>
  <c r="D46"/>
  <c r="F45"/>
  <c r="F44"/>
  <c r="F43" s="1"/>
  <c r="D43"/>
  <c r="F42"/>
  <c r="F41"/>
  <c r="F40"/>
  <c r="F39"/>
  <c r="F38"/>
  <c r="F37"/>
  <c r="F36"/>
  <c r="F35" s="1"/>
  <c r="D35"/>
  <c r="F34"/>
  <c r="F33"/>
  <c r="F32"/>
  <c r="F31" s="1"/>
  <c r="D31"/>
  <c r="F30"/>
  <c r="F29"/>
  <c r="F28"/>
  <c r="F27"/>
  <c r="D26"/>
  <c r="F24"/>
  <c r="F23"/>
  <c r="F22"/>
  <c r="F21" s="1"/>
  <c r="F20"/>
  <c r="F19" s="1"/>
  <c r="F18"/>
  <c r="F17"/>
  <c r="F16"/>
  <c r="F14"/>
  <c r="F13"/>
  <c r="F11"/>
  <c r="F10"/>
  <c r="F13" i="4"/>
  <c r="F11"/>
  <c r="F17"/>
  <c r="F18"/>
  <c r="F16"/>
  <c r="F15" s="1"/>
  <c r="F14"/>
  <c r="F24"/>
  <c r="F22"/>
  <c r="F20"/>
  <c r="D65"/>
  <c r="F65" s="1"/>
  <c r="D67"/>
  <c r="F67" s="1"/>
  <c r="D58"/>
  <c r="D53"/>
  <c r="D46"/>
  <c r="D43"/>
  <c r="D35"/>
  <c r="D31"/>
  <c r="D26"/>
  <c r="D51"/>
  <c r="F51" s="1"/>
  <c r="F44"/>
  <c r="F33"/>
  <c r="F34"/>
  <c r="F32"/>
  <c r="F45"/>
  <c r="F60"/>
  <c r="F59"/>
  <c r="F50"/>
  <c r="F52"/>
  <c r="F57"/>
  <c r="F37"/>
  <c r="F38"/>
  <c r="F39"/>
  <c r="F40"/>
  <c r="F41"/>
  <c r="F42"/>
  <c r="F56"/>
  <c r="F55"/>
  <c r="F54"/>
  <c r="F49"/>
  <c r="F48"/>
  <c r="F47"/>
  <c r="F36"/>
  <c r="F28"/>
  <c r="F29"/>
  <c r="F30"/>
  <c r="F27"/>
  <c r="F10"/>
  <c r="F9" s="1"/>
  <c r="F19" i="13" l="1"/>
  <c r="F9" i="7"/>
  <c r="F12"/>
  <c r="F46"/>
  <c r="H8" i="10"/>
  <c r="F9" i="9"/>
  <c r="G9" s="1"/>
  <c r="G26"/>
  <c r="F15" i="7"/>
  <c r="F53"/>
  <c r="F44" i="9"/>
  <c r="F52"/>
  <c r="F26" i="7"/>
  <c r="F58"/>
  <c r="H26" i="10"/>
  <c r="F12" i="4"/>
  <c r="K59" i="9"/>
  <c r="H5" i="10"/>
  <c r="F15" i="9"/>
  <c r="G15" s="1"/>
  <c r="F30"/>
  <c r="F34"/>
  <c r="G24"/>
  <c r="H45" i="10"/>
  <c r="G22" i="9"/>
  <c r="G20"/>
  <c r="G45"/>
  <c r="G44" s="1"/>
  <c r="G25" s="1"/>
  <c r="F6" i="13"/>
  <c r="F31" s="1"/>
  <c r="G10" i="9"/>
  <c r="G16"/>
  <c r="F60"/>
  <c r="G60" s="1"/>
  <c r="F12"/>
  <c r="G12" s="1"/>
  <c r="F26"/>
  <c r="F41"/>
  <c r="F57"/>
  <c r="F63" i="4"/>
  <c r="F61" s="1"/>
  <c r="F25" i="7"/>
  <c r="F68" s="1"/>
  <c r="F58" i="4"/>
  <c r="F31"/>
  <c r="F66"/>
  <c r="F43"/>
  <c r="F46"/>
  <c r="F53"/>
  <c r="F64"/>
  <c r="F26"/>
  <c r="F35"/>
  <c r="F23"/>
  <c r="F21"/>
  <c r="F19"/>
  <c r="C32" i="13"/>
  <c r="C68" i="9"/>
  <c r="G67" l="1"/>
  <c r="F51" i="13"/>
  <c r="H52" i="10"/>
  <c r="F25" i="9"/>
  <c r="F67" s="1"/>
  <c r="F25" i="4"/>
  <c r="F68" s="1"/>
</calcChain>
</file>

<file path=xl/sharedStrings.xml><?xml version="1.0" encoding="utf-8"?>
<sst xmlns="http://schemas.openxmlformats.org/spreadsheetml/2006/main" count="909" uniqueCount="305">
  <si>
    <t>STT</t>
  </si>
  <si>
    <t>Họ và tên</t>
  </si>
  <si>
    <t>Chức vụ/Đơn vị</t>
  </si>
  <si>
    <t>Nhiệm vụ</t>
  </si>
  <si>
    <t>Ghi chú</t>
  </si>
  <si>
    <t>Đào Văn Hùng</t>
  </si>
  <si>
    <t>Giám đốc Học viện</t>
  </si>
  <si>
    <t>Phó Giám đốc</t>
  </si>
  <si>
    <t>Nguyễn Thế Hùng</t>
  </si>
  <si>
    <t>Trưởng phòng QLĐT</t>
  </si>
  <si>
    <t>Ủy viên TT</t>
  </si>
  <si>
    <t>Nguyễn Thế Vinh</t>
  </si>
  <si>
    <t>Lê Hồng Quân</t>
  </si>
  <si>
    <t>Trưởng phòng KHTC</t>
  </si>
  <si>
    <t>Nguyễn Thạc Hoát</t>
  </si>
  <si>
    <t>Trưởng khoa TCTT</t>
  </si>
  <si>
    <t>Lê Minh Vân</t>
  </si>
  <si>
    <t>Vũ Thị Minh Luận</t>
  </si>
  <si>
    <t>Trưởng khoa QTDN</t>
  </si>
  <si>
    <t>Lê Huy Đoàn</t>
  </si>
  <si>
    <t>Phó Trưởng khoa KHPT</t>
  </si>
  <si>
    <t>Trưởng khoa KTĐN</t>
  </si>
  <si>
    <t>Lê Công Thành</t>
  </si>
  <si>
    <t>Bùi Đình Phúc</t>
  </si>
  <si>
    <t>Bùi Thanh Bình</t>
  </si>
  <si>
    <t>Phòng QLĐT</t>
  </si>
  <si>
    <t>Số tiền</t>
  </si>
  <si>
    <t>Tổng số tiền được nhận</t>
  </si>
  <si>
    <t>Phạm Thị Nhâm</t>
  </si>
  <si>
    <t>Giám sát phòng thi</t>
  </si>
  <si>
    <t>Chu Thị Ngọc Trâm</t>
  </si>
  <si>
    <t>Ngô Minh Thuận</t>
  </si>
  <si>
    <t>Nguyễn Thanh Bình</t>
  </si>
  <si>
    <t>Tổng cộng</t>
  </si>
  <si>
    <t>Kí nhận</t>
  </si>
  <si>
    <t>Người lập biểu</t>
  </si>
  <si>
    <t>Kế toán trưởng</t>
  </si>
  <si>
    <t>Giám đốc</t>
  </si>
  <si>
    <t>Trưởng ban coi thi</t>
  </si>
  <si>
    <t>Chức vụ kiêm nhiệm (50%)</t>
  </si>
  <si>
    <t>Ủy viên HĐ</t>
  </si>
  <si>
    <t>Giám đốc TTTTKT</t>
  </si>
  <si>
    <t>Trưởng ban đề thi</t>
  </si>
  <si>
    <t>Khoa CSC</t>
  </si>
  <si>
    <t>Trần Trọng Nguyên</t>
  </si>
  <si>
    <t>Đại diện công an PA83</t>
  </si>
  <si>
    <t>I</t>
  </si>
  <si>
    <t>II</t>
  </si>
  <si>
    <t>Phùng Đình Vịnh</t>
  </si>
  <si>
    <t xml:space="preserve">Thư kí </t>
  </si>
  <si>
    <t>Phòng KH - TC</t>
  </si>
  <si>
    <t>Cán bộ coi thi 2</t>
  </si>
  <si>
    <t>Nguyễn Thị Mai</t>
  </si>
  <si>
    <t>Trưởng ban thanh tra</t>
  </si>
  <si>
    <t>Uỷ viên ban đề thi</t>
  </si>
  <si>
    <t>Bùi Đình Tắc</t>
  </si>
  <si>
    <t>Phòng TC - HC</t>
  </si>
  <si>
    <t>Uỷ viên</t>
  </si>
  <si>
    <t>Trưởng ban thư ký</t>
  </si>
  <si>
    <t>Uỷ viên ban thư ký</t>
  </si>
  <si>
    <t>III</t>
  </si>
  <si>
    <t>V</t>
  </si>
  <si>
    <t>Nguyễn Tiến Hùng</t>
  </si>
  <si>
    <t>TP CT&amp;CTSV</t>
  </si>
  <si>
    <t>Đào Hoàng Tuấn</t>
  </si>
  <si>
    <t>IV</t>
  </si>
  <si>
    <t>Bùi Thuý Vân</t>
  </si>
  <si>
    <t>Phó trưởng khoa ĐTQT</t>
  </si>
  <si>
    <t>Phó trưởng khoa Đầu Tư</t>
  </si>
  <si>
    <t>Vũ Thị Thu Hà</t>
  </si>
  <si>
    <t>Nguyễn Thị Phương Quỳnh</t>
  </si>
  <si>
    <t>Phạm Thị Quỳnh Liên</t>
  </si>
  <si>
    <t xml:space="preserve">Uỷ viên </t>
  </si>
  <si>
    <t>Nguyễn Mã Lương</t>
  </si>
  <si>
    <t>Trưởng bộ môn GDTC</t>
  </si>
  <si>
    <t>CBCT1</t>
  </si>
  <si>
    <t>Phạm Ngọc Trụ</t>
  </si>
  <si>
    <t>GV khoa Đầu tư</t>
  </si>
  <si>
    <t>Lê Vũ Trường</t>
  </si>
  <si>
    <t>Lê Thị Cẩm Thơ</t>
  </si>
  <si>
    <t>Đặng Thị Kim Thoan</t>
  </si>
  <si>
    <t>Trưởng ban CSVC</t>
  </si>
  <si>
    <t>Trưởng khoa NN</t>
  </si>
  <si>
    <t>Ngô Phúc Hạnh</t>
  </si>
  <si>
    <t>Phó trưởng khoa CSC</t>
  </si>
  <si>
    <t>Đỗ Thị Hoa</t>
  </si>
  <si>
    <t>Lê Hồng Minh</t>
  </si>
  <si>
    <t>Trần Thị Tú Ngà</t>
  </si>
  <si>
    <t>GV khoa KTĐN</t>
  </si>
  <si>
    <t>GV khoa TH&amp;CTH</t>
  </si>
  <si>
    <t>GĐ Trung tâm TTKT</t>
  </si>
  <si>
    <t>Vũ Kim Dũng</t>
  </si>
  <si>
    <t>Nguyễn Hữu Hải</t>
  </si>
  <si>
    <t>Trưởng môn Kinh tế học</t>
  </si>
  <si>
    <t xml:space="preserve">Uỷ viên ban thư ký </t>
  </si>
  <si>
    <t>UVTT ban đề thi</t>
  </si>
  <si>
    <t>UVTT ban coi thi</t>
  </si>
  <si>
    <t>VI</t>
  </si>
  <si>
    <t>Phó phòng TC-HC</t>
  </si>
  <si>
    <t>Trưởng MT Tiếng Anh</t>
  </si>
  <si>
    <t>Trưởng Môn thi LTTCTT</t>
  </si>
  <si>
    <t>Phó Chủ tịch Hội đồng</t>
  </si>
  <si>
    <t>Chủ tịch Hội đồng</t>
  </si>
  <si>
    <t>Trưởng môn CSC</t>
  </si>
  <si>
    <t xml:space="preserve">Ban cở sở vật chất  (Kèm theo Quyết định số 190/QĐ-HVCSPT ngày 11/4/2017 của Giám đốc Học viện </t>
  </si>
  <si>
    <t xml:space="preserve">Ban thanh tra  (Kèm theo Quyết định số 191/QĐ-HVCSPT ngày 11/4/2017 của Giám đốc Học viện </t>
  </si>
  <si>
    <t xml:space="preserve">Ban coi thi  (Kèm theo Quyết định số 192/QĐ-HVCSPT ngày 11/4/2017 của Giám đốc Học viện </t>
  </si>
  <si>
    <t xml:space="preserve">Ban thư ký  (Kèm theo Quyết định số 193/QĐ-HVCSPT ngày 11/4/2017 của Giám đốc Học viện </t>
  </si>
  <si>
    <t xml:space="preserve">Ban Đề thi (Kèm theo Quyết định số 194/QĐ-HVCSPT ngày 11/4/2017 của Giám đốc Học viện </t>
  </si>
  <si>
    <t>Trần Thị Thơ</t>
  </si>
  <si>
    <t>(Số tiền bằng chữ: Bốn mươi mốt triệu năm trăm nghìn đồng ./. )</t>
  </si>
  <si>
    <r>
      <rPr>
        <sz val="10"/>
        <rFont val="Times New Roman"/>
        <family val="1"/>
      </rPr>
      <t>HỌC VIỆN CHÍNH SÁCH VÀ PHÁT TRIỂN</t>
    </r>
    <r>
      <rPr>
        <b/>
        <sz val="10"/>
        <rFont val="Times New Roman"/>
        <family val="1"/>
      </rPr>
      <t xml:space="preserve">
PHÒNG QUẢN LÝ ĐÀO TẠO</t>
    </r>
  </si>
  <si>
    <t>Đơn vị: đồng</t>
  </si>
  <si>
    <t>NỘI DUNG CHI</t>
  </si>
  <si>
    <t>ĐƠN VỊ TÍNH</t>
  </si>
  <si>
    <t>SỐ LƯỢNG</t>
  </si>
  <si>
    <t>THÀNH TIỀN
(VNĐ)</t>
  </si>
  <si>
    <t>GHI CHÚ</t>
  </si>
  <si>
    <t>(6=4*5)</t>
  </si>
  <si>
    <t>"-</t>
  </si>
  <si>
    <t>TỔNG CỘNG</t>
  </si>
  <si>
    <t>Hà nội, ngày......tháng ......năm 2017</t>
  </si>
  <si>
    <t xml:space="preserve">GIÁM ĐỐC </t>
  </si>
  <si>
    <t>PGS,TS. ĐÀO VĂN HÙNG</t>
  </si>
  <si>
    <t>Xử lý dữ liệu đăng ký dự thi trên máy tính</t>
  </si>
  <si>
    <t xml:space="preserve">Làm đề thi, sao in đề thi, đóng gói đề thi theo phòng thi </t>
  </si>
  <si>
    <t>Môn tiếng anh</t>
  </si>
  <si>
    <t>Tổ chức bảo mật và an ninh nơi làm đề thi, tại các điểm thi, phòng thi, áp tải đề thi</t>
  </si>
  <si>
    <t>In sổ điểm, giấy chứng nhận kết quả thi, giấy báo trúng tuyển</t>
  </si>
  <si>
    <t>Kiểm tra kết quả thi của thí sinh trúng tuyển</t>
  </si>
  <si>
    <t>Nhân lực phục vụ kỳ thi</t>
  </si>
  <si>
    <t>Hội đồng tuyển sinh</t>
  </si>
  <si>
    <t>Ban Coi thi</t>
  </si>
  <si>
    <t>Ban Chấm thi</t>
  </si>
  <si>
    <t>Mua văn phòng phẩm, nước uống, giấy thi, giấy nháp, tài liệu,... Phục vụ tuyển sinh</t>
  </si>
  <si>
    <t>Hội nghị triển khai tuyển sinh</t>
  </si>
  <si>
    <t>Họp hội đồng tuyển sinh triển khai công tác tuyển sinh</t>
  </si>
  <si>
    <t>Chủ tịch HĐTS</t>
  </si>
  <si>
    <t>Phó chủ tịch HĐTS</t>
  </si>
  <si>
    <t>Uỷ viên thường trực</t>
  </si>
  <si>
    <t>Uỷ viên, thư ký HĐTS</t>
  </si>
  <si>
    <t>a.</t>
  </si>
  <si>
    <t>b.</t>
  </si>
  <si>
    <t>Ban Thanh tra</t>
  </si>
  <si>
    <t>c.</t>
  </si>
  <si>
    <t>d.</t>
  </si>
  <si>
    <t>e.</t>
  </si>
  <si>
    <t>Ban Thư ký hội đồng tuyển sinh</t>
  </si>
  <si>
    <t>Trưởng ban</t>
  </si>
  <si>
    <t>Phó ban</t>
  </si>
  <si>
    <t>Uỷ viên Ban coi thi</t>
  </si>
  <si>
    <t>Công an PA83</t>
  </si>
  <si>
    <t>Thư ký tổng hợp</t>
  </si>
  <si>
    <t>Cán bộ coi thi</t>
  </si>
  <si>
    <t>Cán bộ giám sát</t>
  </si>
  <si>
    <t>f.</t>
  </si>
  <si>
    <t>Ban đề thi</t>
  </si>
  <si>
    <t>g.</t>
  </si>
  <si>
    <t>Ban cơ sở vật chất</t>
  </si>
  <si>
    <t>Trưởng môn chấm thi</t>
  </si>
  <si>
    <t>Bài / lượt</t>
  </si>
  <si>
    <t>cán bộ</t>
  </si>
  <si>
    <t>Trưởng môn thi</t>
  </si>
  <si>
    <t>Thư ký Ban đề thi</t>
  </si>
  <si>
    <t>ĐỊNH MỨC
(VNĐ)</t>
  </si>
  <si>
    <t>Bài</t>
  </si>
  <si>
    <t>Cán bộ chấm thi theo phương thức khoán gọn</t>
  </si>
  <si>
    <t>Thư ký chấm thi theo phương thức khoán gọn (kiểm bài, vào điểm theo từng môn thi,...)</t>
  </si>
  <si>
    <t>Thư ký theo môn (dồn túi, vào phách, dọc phách, ghép phách, vào điểm trên máy tính,...)</t>
  </si>
  <si>
    <t>thùng</t>
  </si>
  <si>
    <t>Nước uống lavie 500ml 
(25 thùng = 60 người * 2 chai/1 buổi/ 1 ngày * 5 buổi = 600 chai)</t>
  </si>
  <si>
    <t>Họp hội đồng tuyển sinh thạc sĩ 
(5 buổi *25 cán bộ)</t>
  </si>
  <si>
    <t>Hội nghị triển khai tuyển sinh cao học
(2 buổi *60 cán bộ)</t>
  </si>
  <si>
    <t>gói</t>
  </si>
  <si>
    <t>Văn phòng phẩm trọn gói phục vụ tuyển sinh cao học (Giấy A4, A0, Catrick, bút bi, hồ, kéo,...)</t>
  </si>
  <si>
    <t>Tổ chức bảo mật và an ninh nơi làm đề thi, tại các điểm thi, phòng thi; áp tải đề thi</t>
  </si>
  <si>
    <t>Môn cơ sở (Chính sách công + Tài chính tiền tệ)</t>
  </si>
  <si>
    <t>Môn cơ bản (Kinh tế học)</t>
  </si>
  <si>
    <t>Đề</t>
  </si>
  <si>
    <t>Tổ chức giao nhận hồ sơ, xử lý hồ sơ và lệ phí đăng ký dự thi (Đợt 1)</t>
  </si>
  <si>
    <t>Tổ chức giao nhận hồ sơ, xử lý hồ sơ đăng ký dự thi</t>
  </si>
  <si>
    <t>Thí sinh</t>
  </si>
  <si>
    <t>Tổ chức giao nhận kiểm tra lệ phí đăng ký dự thi</t>
  </si>
  <si>
    <t>Nhập dữ liệu đăng ký dự thi trên máy tính</t>
  </si>
  <si>
    <t xml:space="preserve">(Kèm theo quyết định số: ....../QĐ-HVCSPT ngày ..... tháng ..... năm 2017 của Giám đốc Học viện Chính sách và Phát triển về việc phê duyệt dự toán kinh phí chi tuyển sinh trình độ Thạc sỹ năm 2017)
</t>
  </si>
  <si>
    <t>Khoản 2.2 công văn số 3762/BGDĐT-KHTC ngày 30/6/2009</t>
  </si>
  <si>
    <t>Khoản 2.3 công văn số 3762/BGDĐT-KHTC ngày 30/6/2009</t>
  </si>
  <si>
    <t>Khoản 2.12 công văn số 3762/BGDĐT-KHTC ngày 30/6/2009</t>
  </si>
  <si>
    <t>Khoản 2.13 công văn số 3762/BGDĐT-KHTC ngày 30/6/2009</t>
  </si>
  <si>
    <t>DỰ TOÁN KINH PHÍ 
CHI TUYỂN SINH TRÌNH ĐỘ THẠC SỸ NĂM 2017 (Đợt 1)</t>
  </si>
  <si>
    <t>Khoản 2.6 công văn số 3762/BGDĐT-KHTC ngày 30/6/2009</t>
  </si>
  <si>
    <t xml:space="preserve"> GĐ quyết định</t>
  </si>
  <si>
    <t>Số tiền bằng chữ: Một trăm bốn mươi lăm triệu tám trăm nghìn đồng chẵn ./.</t>
  </si>
  <si>
    <t xml:space="preserve"> Phòng Quản lý Đào tạo          Phòng Kế hoạch Tài chính</t>
  </si>
  <si>
    <t>TS. NGUYỄN THẾ HÙNG            LÊ HỒNG QUÂN</t>
  </si>
  <si>
    <t>(Thanh toán từ nguồn Học phí)</t>
  </si>
  <si>
    <t>Nước uống lavie 500ml phục vụ họp, thi, hội đồng, chấm thi
(36 thùng = 60 người * 2 chai/1 buổi/ 1 ngày * 7 buổi = 840 chai)</t>
  </si>
  <si>
    <t>Tổ chức giao nhận hồ sơ, xử lý hồ sơ và lệ phí đăng ký dự thi (Đợt 2)</t>
  </si>
  <si>
    <t>Mua văn phòng phẩm, nước uống, giấy thi, giấy nháp, tài liệu,... Phục vụ tuyển sinh cao học đợt 2</t>
  </si>
  <si>
    <t>Nước uống lavie 500ml phục vụ họp, thi, hội đồng, chấm thi
(36 thùng = 40 người * 2 chai/1 buổi/ 1 ngày * 6 buổi = 480 chai)</t>
  </si>
  <si>
    <t>Văn phòng phẩm trọn gói phục vụ tuyển sinh cao học (Giấy A4, A0, Catrick, bút bi, hồ,...)</t>
  </si>
  <si>
    <t xml:space="preserve">Số tiền bằng chữ: </t>
  </si>
  <si>
    <t>DANH SÁCH HỘI ĐỒNG VÀ CÁC TIỂU BAN KỲ THI TUYỂN SINH TRÌNH ĐỘ THẠC SỸ NĂM 2017 (ĐỢT 2)</t>
  </si>
  <si>
    <t xml:space="preserve"> (Kèm theo Quyết định số ........../QĐ-HVCSPT ngày ........./11/2017 của Giám đốc Học viện Chính sách và Phát triển)</t>
  </si>
  <si>
    <t xml:space="preserve">Hội đồng TS  (Kèm theo Quyết định số 189/QĐ-HVCSPT ngày 11/4/2017 của Giám đốc Học viện) </t>
  </si>
  <si>
    <t>Nguyễn Thị Đông</t>
  </si>
  <si>
    <t>Phó Trưởng phòng QLĐT</t>
  </si>
  <si>
    <t>Cán bộ coi thi 1</t>
  </si>
  <si>
    <t>Vũ Đình Hoà</t>
  </si>
  <si>
    <t>Trưởng ban cơ sở vật chất</t>
  </si>
  <si>
    <t>Uỷ viên ban cơ sở vật chất</t>
  </si>
  <si>
    <t>UVTT Ban coi thi,</t>
  </si>
  <si>
    <t>Nguyễn Thu Phương</t>
  </si>
  <si>
    <t>Thư kí ban coi thi</t>
  </si>
  <si>
    <t>Trưởng môn thi Tiếng Anh</t>
  </si>
  <si>
    <t>Trưởng môn thi Lý thuyết TCTT</t>
  </si>
  <si>
    <t>Phó trưởng ban</t>
  </si>
  <si>
    <t>PGS,TS. Đào Văn Hùng</t>
  </si>
  <si>
    <t>Chức vụ
/Đơn vị</t>
  </si>
  <si>
    <t xml:space="preserve">Giám đốc </t>
  </si>
  <si>
    <t>Trưởng phòng TCHC</t>
  </si>
  <si>
    <t>Trưởng khoa Ngoại ngữ</t>
  </si>
  <si>
    <t>Phòng 
QLĐT</t>
  </si>
  <si>
    <t>Phòng 
TC - HC</t>
  </si>
  <si>
    <t>Phòng 
KH - TC</t>
  </si>
  <si>
    <t>Lưu Thị Diệu</t>
  </si>
  <si>
    <t>Nguyễn Thị 
Phương Quỳnh</t>
  </si>
  <si>
    <t>Phạm Thị 
Quỳnh Liên</t>
  </si>
  <si>
    <t xml:space="preserve">Thư ký </t>
  </si>
  <si>
    <t>ĐỊNH MỨC</t>
  </si>
  <si>
    <t>Thư ký chấm thi theo phương thức khoán gọn</t>
  </si>
  <si>
    <t>Thư ký ban đề thi</t>
  </si>
  <si>
    <t>Hội nghị triển khai tuyển sinh cao học
(1 buổi *45 cán bộ)</t>
  </si>
  <si>
    <t>Họp hội đồng tuyển sinh thạc sĩ 
(2 buổi *25 cán bộ)</t>
  </si>
  <si>
    <t xml:space="preserve">Cán bộ chấm thi (tay 1, tay 2) - Uỷ viên </t>
  </si>
  <si>
    <t>DỰ TOÁN</t>
  </si>
  <si>
    <t>QUYẾT TOÁN</t>
  </si>
  <si>
    <t>Danh sách ký nhận</t>
  </si>
  <si>
    <t>HĐ số 171, 172, 173  ngày 24/11/2017, BBNTTL ngày 08/12/2017</t>
  </si>
  <si>
    <t>HĐ số 174, 175, 176, 180, 181, 182  ngày 24/11/2017, BBNTTL ngày 08/12/2017</t>
  </si>
  <si>
    <t>HĐ số 177, 178, 179  ngày 24/11/2017, BBNTTL ngày 08/12/2017</t>
  </si>
  <si>
    <t>HĐ số 187, 190  ngày 12/12/2017, BBNTTL ngày 18/12/2017;
Bảng kê TT ký nhận</t>
  </si>
  <si>
    <t xml:space="preserve">HĐ số 185, 186, 187, 188, 189, 190  ngày 12/12/2017, BBNTTL ngày 18/12/2017;
Bảng kê TT ký nhận
</t>
  </si>
  <si>
    <t>Hợp đồng số 5112017/HĐKT/ĐV-HV ngày 28/11/2017, BBNTTL ngày 11/12/2017</t>
  </si>
  <si>
    <t>BỘ KẾ HoẠCH VÀ ĐẦU TƯ</t>
  </si>
  <si>
    <t>HỌC VIỆN CHÍNH SÁCH VÀ PHÁT TRIỂN</t>
  </si>
  <si>
    <t>Ban chấm thi kỳ thi tuyển sinh trình độ thạc sĩ đợt 2/2017</t>
  </si>
  <si>
    <t>Trưởng ban chấm thi</t>
  </si>
  <si>
    <t>Cán bộ chấm thi môn Lý thuyết tài chính tiền tệ</t>
  </si>
  <si>
    <t>Trưởng môn chấm thi môn Lý thuyết Tài chính tiền tệ</t>
  </si>
  <si>
    <t>Trưởng môn chấm thi môn Tiếng Anh</t>
  </si>
  <si>
    <t>Cán bộ chấm thi môn Tiếng Anh</t>
  </si>
  <si>
    <t>Phạm Minh Tú</t>
  </si>
  <si>
    <t>Giảng viên Khoa TCTT</t>
  </si>
  <si>
    <t>Phạm Thị Diệu Linh</t>
  </si>
  <si>
    <t>Thư ký dồn túi, vào phách</t>
  </si>
  <si>
    <t>Thư ký dọc phách, ghép phách, vào điểm</t>
  </si>
  <si>
    <t>DANH SÁCH HỘI ĐỒNG CHẤM THI CỦA CÁN BỘ, GIẢNG VIÊN HỌC VIỆN 
VÀ KINH PHÍ HỖ TRỢ GIAO NHẬN, XỬ LÝ HỒ SƠ, LỆ PHÍ, KIỂM TRA KẾT QUẢ THI,...
TRONG  KỲ THI TUYỂN SINH TRÌNH ĐỘ THẠC SỸ NĂM 2017 (ĐỢT 2)</t>
  </si>
  <si>
    <t>Kinh phí hỗ trợ tổ chức giao nhận hồ sơ, lệ phí, kiểm tra kết quả thi,...</t>
  </si>
  <si>
    <t>Giao nhận hồ sơ, xử lý hồ sơ đăng ký dự thi</t>
  </si>
  <si>
    <t>Phòng KHTC</t>
  </si>
  <si>
    <t>Giao nhận kiểm tra lệ phí đăng ký dự thi</t>
  </si>
  <si>
    <t>Nguyễn Thị Mai (Thủ quỹ)</t>
  </si>
  <si>
    <t>Áp tải đề thi</t>
  </si>
  <si>
    <t>Tổ chức bảo mật, an ninh nơi làm đề thi, tại điểm thi</t>
  </si>
  <si>
    <t>Tổ chức bảo mật, an ninh nơi làm đề thi, tại các phòng thi</t>
  </si>
  <si>
    <t xml:space="preserve"> Phòng Quản lý Đào tạo              Phòng Kế hoạch Tài chính</t>
  </si>
  <si>
    <t>TS. NGUYỄN THẾ HÙNG         CHU THỊ NGỌC TRÂM</t>
  </si>
  <si>
    <t>In sổ điểm, giấy chứng nhận kết quả thi, giấy trúng tuyển</t>
  </si>
  <si>
    <t>(Số tiền bằng chữ:</t>
  </si>
  <si>
    <t>)</t>
  </si>
  <si>
    <t>"- Căn cứ Quyết định số 857/QĐ-HVCSPT ngày 23/11/2017 của Giám đốc Học viện)</t>
  </si>
  <si>
    <t>Phòng Quản lý Đào tạo</t>
  </si>
  <si>
    <t>Giảng viên Khoa Ngoại ngữ</t>
  </si>
  <si>
    <t>Hà nội, ngày......tháng     năm 2017</t>
  </si>
  <si>
    <t>QUYẾT TOÁN KINH PHÍ 
CHI TUYỂN SINH TRÌNH ĐỘ THẠC SỸ NĂM 2017 (Đợt 2)</t>
  </si>
  <si>
    <t>Bùi Thúy Vân</t>
  </si>
  <si>
    <t>Ủy viên Ban thư ký</t>
  </si>
  <si>
    <t>Giang Thanh Tùng</t>
  </si>
  <si>
    <t>Trưởng khoa TCĐT</t>
  </si>
  <si>
    <t>Phụ trách khoa CSC</t>
  </si>
  <si>
    <t>Phó trưởng Bộ môn NN</t>
  </si>
  <si>
    <t>Kế toán trưởng, Phòng
 KH - TC</t>
  </si>
  <si>
    <t>Cán bộ, Phòng 
QLĐT</t>
  </si>
  <si>
    <t xml:space="preserve">Ủy viên HĐ  </t>
  </si>
  <si>
    <t>Đỗ Thị Thanh Hà</t>
  </si>
  <si>
    <t>Nguyễn Nam Hải</t>
  </si>
  <si>
    <t>Nguyễn Tiến Thành</t>
  </si>
  <si>
    <t>Phòng TCHC</t>
  </si>
  <si>
    <t xml:space="preserve">Hội đồng TS </t>
  </si>
  <si>
    <t xml:space="preserve">Ban cở sở vật chất  </t>
  </si>
  <si>
    <t xml:space="preserve">Ban thanh tra  </t>
  </si>
  <si>
    <t xml:space="preserve">Ban coi thi  </t>
  </si>
  <si>
    <t xml:space="preserve">Ban thư ký  </t>
  </si>
  <si>
    <t>DANH SÁCH HỘI ĐỒNG VÀ CÁC TIỂU BAN 
KỲ THI TUYỂN SINH TRÌNH ĐỘ THẠC SỸ ĐỢT 1 NĂM 2019</t>
  </si>
  <si>
    <t>Phó trưởng bộ môn Triết học và Chính trị học</t>
  </si>
  <si>
    <t>Phó trưởng khoa QTKD</t>
  </si>
  <si>
    <t>Trưởng khoa KTQT</t>
  </si>
  <si>
    <t>GĐ Trung tâm KT&amp;ĐBCL</t>
  </si>
  <si>
    <t>Giảng viên bộ môn Ngoại Ngữ</t>
  </si>
  <si>
    <t>Giảng viên khoa KTQT</t>
  </si>
  <si>
    <t>Nguyễn Như Hà</t>
  </si>
  <si>
    <t>Trưởng bộ môn Luật</t>
  </si>
  <si>
    <t>Nguyễn Văn Tuấn</t>
  </si>
  <si>
    <t>Phó trưởng bộ môn toán</t>
  </si>
</sst>
</file>

<file path=xl/styles.xml><?xml version="1.0" encoding="utf-8"?>
<styleSheet xmlns="http://schemas.openxmlformats.org/spreadsheetml/2006/main">
  <numFmts count="3">
    <numFmt numFmtId="43" formatCode="_(* #,##0.00_);_(* \(#,##0.00\);_(* &quot;-&quot;??_);_(@_)"/>
    <numFmt numFmtId="164" formatCode="_-* #,##0.00\ _₫_-;\-* #,##0.00\ _₫_-;_-* &quot;-&quot;??\ _₫_-;_-@_-"/>
    <numFmt numFmtId="165" formatCode="_-* #,##0\ _₫_-;\-* #,##0\ _₫_-;_-* &quot;-&quot;??\ _₫_-;_-@_-"/>
  </numFmts>
  <fonts count="50">
    <font>
      <sz val="11"/>
      <color theme="1"/>
      <name val="Calibri"/>
      <family val="2"/>
      <scheme val="minor"/>
    </font>
    <font>
      <sz val="11"/>
      <color theme="1"/>
      <name val="Calibri"/>
      <family val="2"/>
      <scheme val="minor"/>
    </font>
    <font>
      <sz val="11"/>
      <color theme="1"/>
      <name val="Cambria"/>
      <family val="1"/>
      <charset val="163"/>
      <scheme val="major"/>
    </font>
    <font>
      <b/>
      <sz val="13"/>
      <color theme="1"/>
      <name val="Times New Roman"/>
      <family val="1"/>
      <charset val="163"/>
    </font>
    <font>
      <sz val="13"/>
      <color theme="1"/>
      <name val="Times New Roman"/>
      <family val="1"/>
      <charset val="163"/>
    </font>
    <font>
      <b/>
      <i/>
      <sz val="13"/>
      <color theme="1"/>
      <name val="Times New Roman"/>
      <family val="1"/>
      <charset val="163"/>
    </font>
    <font>
      <b/>
      <sz val="14"/>
      <color theme="1"/>
      <name val="Cambria"/>
      <family val="1"/>
      <charset val="163"/>
      <scheme val="major"/>
    </font>
    <font>
      <sz val="14"/>
      <color theme="1"/>
      <name val="Cambria"/>
      <family val="1"/>
      <charset val="163"/>
      <scheme val="major"/>
    </font>
    <font>
      <sz val="13"/>
      <name val="Times New Roman"/>
      <family val="1"/>
      <charset val="163"/>
    </font>
    <font>
      <sz val="13"/>
      <color theme="1"/>
      <name val="Cambria"/>
      <family val="1"/>
      <charset val="163"/>
      <scheme val="major"/>
    </font>
    <font>
      <sz val="13"/>
      <name val="Cambria"/>
      <family val="1"/>
      <charset val="163"/>
      <scheme val="major"/>
    </font>
    <font>
      <b/>
      <sz val="13"/>
      <color theme="1"/>
      <name val="Cambria"/>
      <family val="1"/>
      <charset val="163"/>
      <scheme val="major"/>
    </font>
    <font>
      <sz val="13"/>
      <color rgb="FFFF0000"/>
      <name val="Times New Roman"/>
      <family val="1"/>
      <charset val="163"/>
    </font>
    <font>
      <b/>
      <i/>
      <sz val="13"/>
      <color theme="1"/>
      <name val="Cambria"/>
      <family val="1"/>
      <scheme val="major"/>
    </font>
    <font>
      <b/>
      <sz val="10"/>
      <name val="Times New Roman"/>
      <family val="1"/>
    </font>
    <font>
      <sz val="10"/>
      <name val="Times New Roman"/>
      <family val="1"/>
    </font>
    <font>
      <b/>
      <sz val="14"/>
      <name val="Times New Roman"/>
      <family val="1"/>
    </font>
    <font>
      <b/>
      <sz val="16"/>
      <name val="Times New Roman"/>
      <family val="1"/>
    </font>
    <font>
      <b/>
      <i/>
      <sz val="12"/>
      <name val="Times New Roman"/>
      <family val="1"/>
    </font>
    <font>
      <b/>
      <sz val="12"/>
      <name val="Times New Roman"/>
      <family val="1"/>
    </font>
    <font>
      <i/>
      <sz val="12"/>
      <name val="Times New Roman"/>
      <family val="1"/>
    </font>
    <font>
      <sz val="12"/>
      <name val="Times New Roman"/>
      <family val="1"/>
    </font>
    <font>
      <b/>
      <sz val="13"/>
      <name val="Times New Roman"/>
      <family val="1"/>
    </font>
    <font>
      <sz val="11"/>
      <name val="Times New Roman"/>
      <family val="1"/>
    </font>
    <font>
      <b/>
      <sz val="11"/>
      <name val="Times New Roman"/>
      <family val="1"/>
    </font>
    <font>
      <b/>
      <i/>
      <sz val="11"/>
      <name val="Times New Roman"/>
      <family val="1"/>
    </font>
    <font>
      <b/>
      <i/>
      <sz val="10"/>
      <name val="Times New Roman"/>
      <family val="1"/>
    </font>
    <font>
      <sz val="8"/>
      <name val="Times New Roman"/>
      <family val="1"/>
    </font>
    <font>
      <i/>
      <sz val="13"/>
      <name val="Times New Roman"/>
      <family val="1"/>
    </font>
    <font>
      <b/>
      <sz val="13"/>
      <color theme="1"/>
      <name val="Times New Roman"/>
      <family val="1"/>
    </font>
    <font>
      <i/>
      <sz val="13"/>
      <color theme="1"/>
      <name val="Times New Roman"/>
      <family val="1"/>
    </font>
    <font>
      <sz val="12"/>
      <color theme="1"/>
      <name val="Cambria"/>
      <family val="1"/>
      <charset val="163"/>
      <scheme val="major"/>
    </font>
    <font>
      <b/>
      <i/>
      <sz val="12"/>
      <color theme="1"/>
      <name val="Times New Roman"/>
      <family val="1"/>
      <charset val="163"/>
    </font>
    <font>
      <b/>
      <sz val="12"/>
      <color theme="1"/>
      <name val="Times New Roman"/>
      <family val="1"/>
      <charset val="163"/>
    </font>
    <font>
      <sz val="12"/>
      <color theme="1"/>
      <name val="Times New Roman"/>
      <family val="1"/>
      <charset val="163"/>
    </font>
    <font>
      <sz val="12"/>
      <name val="Times New Roman"/>
      <family val="1"/>
      <charset val="163"/>
    </font>
    <font>
      <sz val="12"/>
      <name val="Cambria"/>
      <family val="1"/>
      <charset val="163"/>
      <scheme val="major"/>
    </font>
    <font>
      <sz val="12"/>
      <color rgb="FFFF0000"/>
      <name val="Times New Roman"/>
      <family val="1"/>
      <charset val="163"/>
    </font>
    <font>
      <b/>
      <sz val="12"/>
      <color theme="1"/>
      <name val="Times New Roman"/>
      <family val="1"/>
    </font>
    <font>
      <sz val="13"/>
      <color theme="1"/>
      <name val="Times New Roman"/>
      <family val="1"/>
    </font>
    <font>
      <sz val="12"/>
      <color theme="1"/>
      <name val="Times New Roman"/>
      <family val="1"/>
    </font>
    <font>
      <sz val="11"/>
      <color theme="1"/>
      <name val="Times New Roman"/>
      <family val="1"/>
    </font>
    <font>
      <b/>
      <sz val="11"/>
      <color theme="1"/>
      <name val="Times New Roman"/>
      <family val="1"/>
    </font>
    <font>
      <b/>
      <sz val="14"/>
      <color theme="1"/>
      <name val="Times New Roman"/>
      <family val="1"/>
    </font>
    <font>
      <sz val="14"/>
      <color theme="1"/>
      <name val="Times New Roman"/>
      <family val="1"/>
    </font>
    <font>
      <b/>
      <i/>
      <sz val="13"/>
      <color theme="1"/>
      <name val="Times New Roman"/>
      <family val="1"/>
    </font>
    <font>
      <sz val="10"/>
      <color theme="1"/>
      <name val="Times New Roman"/>
      <family val="1"/>
    </font>
    <font>
      <b/>
      <sz val="10"/>
      <color theme="1"/>
      <name val="Times New Roman"/>
      <family val="1"/>
    </font>
    <font>
      <b/>
      <i/>
      <sz val="12"/>
      <color theme="1"/>
      <name val="Times New Roman"/>
      <family val="1"/>
    </font>
    <font>
      <b/>
      <i/>
      <sz val="10"/>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gray125">
        <bgColor indexed="41"/>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2">
    <xf numFmtId="0" fontId="0" fillId="0" borderId="0"/>
    <xf numFmtId="164" fontId="1" fillId="0" borderId="0" applyFont="0" applyFill="0" applyBorder="0" applyAlignment="0" applyProtection="0"/>
  </cellStyleXfs>
  <cellXfs count="424">
    <xf numFmtId="0" fontId="0" fillId="0" borderId="0" xfId="0"/>
    <xf numFmtId="0" fontId="2" fillId="0" borderId="0" xfId="0" applyFont="1"/>
    <xf numFmtId="0" fontId="2" fillId="0" borderId="0" xfId="0" applyFont="1" applyAlignment="1">
      <alignment horizontal="left"/>
    </xf>
    <xf numFmtId="165" fontId="2" fillId="0" borderId="0" xfId="1" applyNumberFormat="1" applyFont="1"/>
    <xf numFmtId="165" fontId="3" fillId="0" borderId="1" xfId="1" applyNumberFormat="1" applyFont="1" applyBorder="1" applyAlignment="1">
      <alignment horizontal="center" wrapText="1"/>
    </xf>
    <xf numFmtId="0" fontId="4" fillId="0" borderId="1" xfId="0" applyFont="1" applyBorder="1" applyAlignment="1">
      <alignment wrapText="1"/>
    </xf>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0" fontId="6" fillId="0" borderId="0" xfId="0" applyFont="1"/>
    <xf numFmtId="0" fontId="6" fillId="0" borderId="0" xfId="0" applyFont="1" applyAlignment="1"/>
    <xf numFmtId="165" fontId="6" fillId="0" borderId="0" xfId="1" applyNumberFormat="1" applyFont="1" applyAlignment="1"/>
    <xf numFmtId="0" fontId="7" fillId="0" borderId="0" xfId="0" applyFont="1"/>
    <xf numFmtId="0" fontId="8" fillId="2" borderId="1" xfId="0" applyFont="1" applyFill="1" applyBorder="1" applyAlignment="1">
      <alignment horizontal="center" wrapText="1"/>
    </xf>
    <xf numFmtId="0" fontId="9" fillId="0" borderId="0" xfId="0" applyFont="1"/>
    <xf numFmtId="0" fontId="5" fillId="0" borderId="2" xfId="0" applyFont="1" applyBorder="1" applyAlignment="1">
      <alignment horizontal="center"/>
    </xf>
    <xf numFmtId="0" fontId="9" fillId="0" borderId="0" xfId="0" applyFont="1" applyAlignment="1">
      <alignment horizontal="center" vertical="center" wrapText="1"/>
    </xf>
    <xf numFmtId="0" fontId="4" fillId="0" borderId="1" xfId="0" applyFont="1" applyBorder="1" applyAlignment="1">
      <alignment horizontal="left" wrapText="1"/>
    </xf>
    <xf numFmtId="0" fontId="8" fillId="2" borderId="1" xfId="0" applyFont="1" applyFill="1" applyBorder="1" applyAlignment="1">
      <alignment wrapText="1"/>
    </xf>
    <xf numFmtId="0" fontId="8" fillId="2" borderId="1" xfId="0" applyFont="1" applyFill="1" applyBorder="1" applyAlignment="1">
      <alignment horizontal="left" wrapText="1"/>
    </xf>
    <xf numFmtId="165" fontId="8" fillId="2" borderId="1" xfId="1" applyNumberFormat="1" applyFont="1" applyFill="1" applyBorder="1" applyAlignment="1">
      <alignment horizontal="center" wrapText="1"/>
    </xf>
    <xf numFmtId="0" fontId="10" fillId="2" borderId="0" xfId="0" applyFont="1" applyFill="1"/>
    <xf numFmtId="0" fontId="11" fillId="0" borderId="1" xfId="0" applyFont="1" applyBorder="1"/>
    <xf numFmtId="0" fontId="11"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horizontal="center" vertical="center" wrapText="1"/>
    </xf>
    <xf numFmtId="0" fontId="4" fillId="0" borderId="1" xfId="0" applyFont="1" applyBorder="1" applyAlignment="1">
      <alignment vertical="center" wrapText="1"/>
    </xf>
    <xf numFmtId="0" fontId="3" fillId="3" borderId="1" xfId="0" applyFont="1" applyFill="1" applyBorder="1" applyAlignment="1">
      <alignment horizontal="center" vertical="center" wrapText="1"/>
    </xf>
    <xf numFmtId="165" fontId="3" fillId="3" borderId="1" xfId="0" applyNumberFormat="1" applyFont="1" applyFill="1" applyBorder="1" applyAlignment="1">
      <alignment vertical="center" wrapText="1"/>
    </xf>
    <xf numFmtId="0" fontId="3" fillId="3" borderId="1" xfId="0" applyFont="1" applyFill="1" applyBorder="1" applyAlignment="1">
      <alignment vertical="center" wrapText="1"/>
    </xf>
    <xf numFmtId="0" fontId="9" fillId="3" borderId="0" xfId="0" applyFont="1" applyFill="1" applyAlignment="1">
      <alignment horizontal="center" vertical="center" wrapText="1"/>
    </xf>
    <xf numFmtId="0" fontId="3" fillId="3" borderId="6" xfId="0" applyFont="1" applyFill="1" applyBorder="1" applyAlignment="1">
      <alignment horizontal="center" vertical="center" wrapText="1"/>
    </xf>
    <xf numFmtId="0" fontId="5" fillId="3" borderId="0" xfId="0" applyFont="1" applyFill="1" applyBorder="1" applyAlignment="1"/>
    <xf numFmtId="0" fontId="5" fillId="0" borderId="2" xfId="0" applyFont="1" applyBorder="1" applyAlignment="1"/>
    <xf numFmtId="0" fontId="11" fillId="0" borderId="0" xfId="0" applyFont="1" applyAlignment="1"/>
    <xf numFmtId="0" fontId="2" fillId="0" borderId="0" xfId="0" applyFont="1" applyAlignment="1"/>
    <xf numFmtId="0" fontId="4" fillId="2" borderId="1"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9" fillId="2" borderId="0" xfId="0" applyFont="1" applyFill="1" applyAlignment="1">
      <alignment horizontal="center" vertical="center" wrapText="1"/>
    </xf>
    <xf numFmtId="165" fontId="4" fillId="2" borderId="1" xfId="1" applyNumberFormat="1" applyFont="1" applyFill="1" applyBorder="1" applyAlignment="1">
      <alignment horizontal="center" vertical="center" wrapText="1"/>
    </xf>
    <xf numFmtId="0" fontId="5" fillId="0" borderId="2" xfId="0" applyFont="1" applyBorder="1" applyAlignment="1">
      <alignment horizontal="right"/>
    </xf>
    <xf numFmtId="165" fontId="4" fillId="0" borderId="1" xfId="1" applyNumberFormat="1" applyFont="1" applyBorder="1" applyAlignment="1">
      <alignment horizontal="right" wrapText="1"/>
    </xf>
    <xf numFmtId="165" fontId="4" fillId="0" borderId="4" xfId="1" applyNumberFormat="1" applyFont="1" applyBorder="1" applyAlignment="1">
      <alignment horizontal="right" wrapText="1"/>
    </xf>
    <xf numFmtId="165" fontId="8" fillId="2" borderId="4" xfId="1" applyNumberFormat="1" applyFont="1" applyFill="1" applyBorder="1" applyAlignment="1">
      <alignment horizontal="right" wrapText="1"/>
    </xf>
    <xf numFmtId="0" fontId="4" fillId="2" borderId="1" xfId="0" applyFont="1" applyFill="1" applyBorder="1" applyAlignment="1">
      <alignment horizontal="right" vertical="center" wrapText="1"/>
    </xf>
    <xf numFmtId="165" fontId="4" fillId="2" borderId="1" xfId="1" applyNumberFormat="1" applyFont="1" applyFill="1" applyBorder="1" applyAlignment="1">
      <alignment horizontal="right" vertical="center" wrapText="1"/>
    </xf>
    <xf numFmtId="165" fontId="4" fillId="0" borderId="4" xfId="1" applyNumberFormat="1" applyFont="1" applyBorder="1" applyAlignment="1">
      <alignment horizontal="right" vertical="center" wrapText="1"/>
    </xf>
    <xf numFmtId="0" fontId="11" fillId="0" borderId="0" xfId="0" applyFont="1" applyAlignment="1">
      <alignment horizontal="right"/>
    </xf>
    <xf numFmtId="165" fontId="2" fillId="0" borderId="0" xfId="1" applyNumberFormat="1" applyFont="1" applyAlignment="1">
      <alignment horizontal="right"/>
    </xf>
    <xf numFmtId="165" fontId="3" fillId="3" borderId="1" xfId="0" applyNumberFormat="1" applyFont="1" applyFill="1" applyBorder="1" applyAlignment="1">
      <alignment horizontal="right" vertical="center" wrapText="1"/>
    </xf>
    <xf numFmtId="165" fontId="4" fillId="2" borderId="1" xfId="1" applyNumberFormat="1" applyFont="1" applyFill="1" applyBorder="1" applyAlignment="1">
      <alignment horizontal="right" wrapText="1"/>
    </xf>
    <xf numFmtId="165" fontId="3" fillId="0" borderId="1" xfId="1" applyNumberFormat="1" applyFont="1" applyBorder="1" applyAlignment="1">
      <alignment horizontal="right" wrapText="1"/>
    </xf>
    <xf numFmtId="0" fontId="6" fillId="0" borderId="0" xfId="1" applyNumberFormat="1" applyFont="1" applyAlignment="1">
      <alignment horizontal="right"/>
    </xf>
    <xf numFmtId="165" fontId="6" fillId="0" borderId="0" xfId="1" applyNumberFormat="1" applyFont="1" applyAlignment="1">
      <alignment horizontal="right"/>
    </xf>
    <xf numFmtId="0" fontId="2" fillId="0" borderId="0" xfId="0" applyFont="1" applyAlignment="1">
      <alignment horizontal="right"/>
    </xf>
    <xf numFmtId="0" fontId="12" fillId="0" borderId="1" xfId="0" applyFont="1" applyBorder="1" applyAlignment="1">
      <alignment horizontal="left" wrapText="1"/>
    </xf>
    <xf numFmtId="0" fontId="12" fillId="2" borderId="1" xfId="0" applyFont="1" applyFill="1" applyBorder="1" applyAlignment="1">
      <alignment vertical="center" wrapText="1"/>
    </xf>
    <xf numFmtId="0" fontId="12" fillId="0" borderId="1" xfId="0" applyFont="1" applyBorder="1" applyAlignment="1">
      <alignment wrapText="1"/>
    </xf>
    <xf numFmtId="0" fontId="12" fillId="0" borderId="6" xfId="0" applyFont="1" applyBorder="1" applyAlignment="1">
      <alignment vertical="center" wrapText="1"/>
    </xf>
    <xf numFmtId="0" fontId="13" fillId="0" borderId="0" xfId="0" applyFont="1" applyBorder="1" applyAlignment="1">
      <alignment horizontal="center"/>
    </xf>
    <xf numFmtId="0" fontId="16" fillId="0" borderId="0" xfId="0" applyFont="1" applyAlignment="1">
      <alignment horizontal="centerContinuous" wrapText="1"/>
    </xf>
    <xf numFmtId="0" fontId="15" fillId="0" borderId="0" xfId="0" applyFont="1" applyFill="1"/>
    <xf numFmtId="3" fontId="15" fillId="0" borderId="0" xfId="0" applyNumberFormat="1" applyFont="1" applyFill="1"/>
    <xf numFmtId="0" fontId="15" fillId="0" borderId="0" xfId="0" applyFont="1"/>
    <xf numFmtId="0" fontId="14" fillId="0" borderId="0" xfId="0" applyFont="1" applyFill="1"/>
    <xf numFmtId="3" fontId="14" fillId="0" borderId="0" xfId="0" applyNumberFormat="1" applyFont="1" applyFill="1"/>
    <xf numFmtId="0" fontId="14" fillId="0" borderId="0" xfId="0" applyFont="1"/>
    <xf numFmtId="0" fontId="17" fillId="0" borderId="0" xfId="0" applyFont="1" applyBorder="1" applyAlignment="1">
      <alignment horizontal="center" vertical="center"/>
    </xf>
    <xf numFmtId="0" fontId="18" fillId="0" borderId="2" xfId="0" applyFont="1" applyBorder="1" applyAlignment="1">
      <alignment horizontal="right" vertical="center"/>
    </xf>
    <xf numFmtId="0" fontId="19" fillId="4" borderId="13"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0" borderId="13" xfId="0" quotePrefix="1" applyFont="1" applyBorder="1" applyAlignment="1">
      <alignment horizontal="center" vertical="center" wrapText="1"/>
    </xf>
    <xf numFmtId="0" fontId="19" fillId="0" borderId="1" xfId="0" applyFont="1" applyBorder="1" applyAlignment="1">
      <alignment horizontal="justify" vertical="center" wrapText="1"/>
    </xf>
    <xf numFmtId="0" fontId="19" fillId="0" borderId="1" xfId="0" applyFont="1" applyBorder="1" applyAlignment="1">
      <alignment horizontal="center" vertical="center" wrapText="1"/>
    </xf>
    <xf numFmtId="3" fontId="19" fillId="0" borderId="1" xfId="0" applyNumberFormat="1" applyFont="1" applyBorder="1" applyAlignment="1">
      <alignment horizontal="center" vertical="center" wrapText="1"/>
    </xf>
    <xf numFmtId="3" fontId="19" fillId="0" borderId="1" xfId="0" applyNumberFormat="1" applyFont="1" applyBorder="1" applyAlignment="1">
      <alignment vertical="center" wrapText="1"/>
    </xf>
    <xf numFmtId="0" fontId="14" fillId="0" borderId="0" xfId="0" applyFont="1" applyFill="1" applyBorder="1"/>
    <xf numFmtId="3" fontId="14" fillId="0" borderId="0" xfId="0" applyNumberFormat="1" applyFont="1" applyFill="1" applyBorder="1"/>
    <xf numFmtId="0" fontId="21" fillId="2" borderId="15" xfId="0" applyFont="1" applyFill="1" applyBorder="1" applyAlignment="1">
      <alignment horizontal="center" vertical="center" wrapText="1"/>
    </xf>
    <xf numFmtId="0" fontId="21" fillId="2" borderId="16" xfId="0" applyFont="1" applyFill="1" applyBorder="1" applyAlignment="1">
      <alignment horizontal="justify" vertical="center" wrapText="1"/>
    </xf>
    <xf numFmtId="0" fontId="21" fillId="2" borderId="16" xfId="0" applyFont="1" applyFill="1" applyBorder="1" applyAlignment="1">
      <alignment horizontal="center" vertical="center" wrapText="1"/>
    </xf>
    <xf numFmtId="3" fontId="21" fillId="2" borderId="16" xfId="0" applyNumberFormat="1" applyFont="1" applyFill="1" applyBorder="1" applyAlignment="1">
      <alignment horizontal="center" vertical="center" wrapText="1"/>
    </xf>
    <xf numFmtId="3" fontId="21" fillId="2" borderId="16" xfId="0" applyNumberFormat="1" applyFont="1" applyFill="1" applyBorder="1" applyAlignment="1">
      <alignment vertical="center" wrapText="1"/>
    </xf>
    <xf numFmtId="0" fontId="15" fillId="2" borderId="0" xfId="0" applyFont="1" applyFill="1"/>
    <xf numFmtId="0" fontId="15" fillId="2" borderId="0" xfId="0" applyFont="1" applyFill="1" applyBorder="1"/>
    <xf numFmtId="3" fontId="15" fillId="2" borderId="0" xfId="0" applyNumberFormat="1" applyFont="1" applyFill="1" applyBorder="1"/>
    <xf numFmtId="0" fontId="21" fillId="2" borderId="18" xfId="0" applyFont="1" applyFill="1" applyBorder="1" applyAlignment="1">
      <alignment horizontal="center" vertical="center" wrapText="1"/>
    </xf>
    <xf numFmtId="0" fontId="21" fillId="2" borderId="19" xfId="0" applyFont="1" applyFill="1" applyBorder="1" applyAlignment="1">
      <alignment horizontal="justify" vertical="center" wrapText="1"/>
    </xf>
    <xf numFmtId="0" fontId="21" fillId="2" borderId="19" xfId="0" applyFont="1" applyFill="1" applyBorder="1" applyAlignment="1">
      <alignment horizontal="center" vertical="center" wrapText="1"/>
    </xf>
    <xf numFmtId="3" fontId="21" fillId="2" borderId="19" xfId="0" applyNumberFormat="1" applyFont="1" applyFill="1" applyBorder="1" applyAlignment="1">
      <alignment horizontal="center" vertical="center" wrapText="1"/>
    </xf>
    <xf numFmtId="3" fontId="21" fillId="2" borderId="19" xfId="0" applyNumberFormat="1" applyFont="1" applyFill="1" applyBorder="1" applyAlignment="1">
      <alignment vertical="center" wrapText="1"/>
    </xf>
    <xf numFmtId="0" fontId="21" fillId="2" borderId="21" xfId="0" applyFont="1" applyFill="1" applyBorder="1" applyAlignment="1">
      <alignment horizontal="center" vertical="center" wrapText="1"/>
    </xf>
    <xf numFmtId="0" fontId="21" fillId="2" borderId="22" xfId="0" applyFont="1" applyFill="1" applyBorder="1" applyAlignment="1">
      <alignment horizontal="justify" vertical="center" wrapText="1"/>
    </xf>
    <xf numFmtId="0" fontId="21" fillId="2" borderId="22" xfId="0" applyFont="1" applyFill="1" applyBorder="1" applyAlignment="1">
      <alignment horizontal="center" vertical="center" wrapText="1"/>
    </xf>
    <xf numFmtId="3" fontId="21" fillId="2" borderId="22" xfId="0" applyNumberFormat="1" applyFont="1" applyFill="1" applyBorder="1" applyAlignment="1">
      <alignment horizontal="center" vertical="center" wrapText="1"/>
    </xf>
    <xf numFmtId="3" fontId="21" fillId="2" borderId="22" xfId="0" applyNumberFormat="1" applyFont="1" applyFill="1" applyBorder="1" applyAlignment="1">
      <alignment vertical="center" wrapText="1"/>
    </xf>
    <xf numFmtId="0" fontId="14" fillId="2" borderId="0" xfId="0" applyFont="1" applyFill="1"/>
    <xf numFmtId="0" fontId="14" fillId="2" borderId="0" xfId="0" applyFont="1" applyFill="1" applyBorder="1"/>
    <xf numFmtId="3" fontId="14" fillId="2" borderId="0" xfId="0" applyNumberFormat="1" applyFont="1" applyFill="1" applyBorder="1"/>
    <xf numFmtId="0" fontId="19" fillId="2" borderId="13" xfId="0" quotePrefix="1"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3" fontId="19" fillId="2" borderId="1" xfId="0" applyNumberFormat="1" applyFont="1" applyFill="1" applyBorder="1" applyAlignment="1">
      <alignment vertical="center" wrapText="1"/>
    </xf>
    <xf numFmtId="0" fontId="19" fillId="2" borderId="6" xfId="0" applyFont="1" applyFill="1" applyBorder="1" applyAlignment="1">
      <alignment horizontal="center" vertical="center" wrapText="1"/>
    </xf>
    <xf numFmtId="3" fontId="19" fillId="2" borderId="6" xfId="0" applyNumberFormat="1" applyFont="1" applyFill="1" applyBorder="1" applyAlignment="1">
      <alignment horizontal="center" vertical="center" wrapText="1"/>
    </xf>
    <xf numFmtId="3" fontId="19" fillId="2" borderId="6" xfId="0" applyNumberFormat="1" applyFont="1" applyFill="1" applyBorder="1" applyAlignment="1">
      <alignment vertical="center" wrapText="1"/>
    </xf>
    <xf numFmtId="0" fontId="19" fillId="2" borderId="2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justify" vertical="center" wrapText="1"/>
    </xf>
    <xf numFmtId="3" fontId="21" fillId="2" borderId="0" xfId="0" applyNumberFormat="1" applyFont="1" applyFill="1" applyBorder="1" applyAlignment="1">
      <alignment horizontal="center" vertical="center" wrapText="1"/>
    </xf>
    <xf numFmtId="3" fontId="21" fillId="2" borderId="0" xfId="0" applyNumberFormat="1" applyFont="1" applyFill="1" applyBorder="1" applyAlignment="1">
      <alignment vertical="center" wrapText="1"/>
    </xf>
    <xf numFmtId="0" fontId="21" fillId="0" borderId="0" xfId="0" applyFont="1"/>
    <xf numFmtId="0" fontId="21" fillId="0" borderId="0" xfId="0" applyFont="1" applyFill="1"/>
    <xf numFmtId="0" fontId="21" fillId="0" borderId="0" xfId="0" applyFont="1" applyFill="1" applyBorder="1"/>
    <xf numFmtId="3" fontId="21" fillId="0" borderId="0" xfId="0" applyNumberFormat="1" applyFont="1" applyFill="1" applyBorder="1"/>
    <xf numFmtId="0" fontId="22" fillId="0" borderId="0" xfId="0" applyFont="1" applyFill="1"/>
    <xf numFmtId="0" fontId="22" fillId="0" borderId="0" xfId="0" applyFont="1" applyFill="1" applyBorder="1"/>
    <xf numFmtId="3" fontId="22" fillId="0" borderId="0" xfId="0" applyNumberFormat="1" applyFont="1" applyFill="1" applyBorder="1"/>
    <xf numFmtId="0" fontId="22" fillId="0" borderId="0" xfId="0" applyFont="1"/>
    <xf numFmtId="43" fontId="21" fillId="0" borderId="0" xfId="1" applyNumberFormat="1" applyFont="1"/>
    <xf numFmtId="0" fontId="15" fillId="0" borderId="0" xfId="0" applyFont="1" applyFill="1" applyBorder="1"/>
    <xf numFmtId="3" fontId="15" fillId="0" borderId="0" xfId="0" applyNumberFormat="1" applyFont="1" applyFill="1" applyBorder="1"/>
    <xf numFmtId="3" fontId="22" fillId="0" borderId="0" xfId="0" applyNumberFormat="1" applyFont="1" applyFill="1"/>
    <xf numFmtId="0" fontId="23" fillId="2" borderId="17"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19" fillId="2" borderId="1" xfId="0" applyFont="1" applyFill="1" applyBorder="1" applyAlignment="1">
      <alignment horizontal="justify" vertical="center" wrapText="1"/>
    </xf>
    <xf numFmtId="0" fontId="18" fillId="2" borderId="30" xfId="0" applyFont="1" applyFill="1" applyBorder="1" applyAlignment="1">
      <alignment horizontal="center" vertical="center" wrapText="1"/>
    </xf>
    <xf numFmtId="0" fontId="18" fillId="2" borderId="31" xfId="0" applyFont="1" applyFill="1" applyBorder="1" applyAlignment="1">
      <alignment horizontal="justify" vertical="center" wrapText="1"/>
    </xf>
    <xf numFmtId="0" fontId="18" fillId="2" borderId="31" xfId="0" applyFont="1" applyFill="1" applyBorder="1" applyAlignment="1">
      <alignment horizontal="center" vertical="center" wrapText="1"/>
    </xf>
    <xf numFmtId="3" fontId="18" fillId="2" borderId="31" xfId="0" applyNumberFormat="1" applyFont="1" applyFill="1" applyBorder="1" applyAlignment="1">
      <alignment horizontal="center" vertical="center" wrapText="1"/>
    </xf>
    <xf numFmtId="3" fontId="18" fillId="2" borderId="31" xfId="0" applyNumberFormat="1" applyFont="1" applyFill="1" applyBorder="1" applyAlignment="1">
      <alignment vertical="center" wrapText="1"/>
    </xf>
    <xf numFmtId="0" fontId="26" fillId="2" borderId="0" xfId="0" applyFont="1" applyFill="1"/>
    <xf numFmtId="0" fontId="26" fillId="2" borderId="0" xfId="0" applyFont="1" applyFill="1" applyBorder="1"/>
    <xf numFmtId="3" fontId="26" fillId="2" borderId="0" xfId="0" applyNumberFormat="1" applyFont="1" applyFill="1" applyBorder="1"/>
    <xf numFmtId="0" fontId="18" fillId="2" borderId="18" xfId="0" applyFont="1" applyFill="1" applyBorder="1" applyAlignment="1">
      <alignment horizontal="center" vertical="center" wrapText="1"/>
    </xf>
    <xf numFmtId="0" fontId="18" fillId="2" borderId="19" xfId="0" applyFont="1" applyFill="1" applyBorder="1" applyAlignment="1">
      <alignment horizontal="justify" vertical="center" wrapText="1"/>
    </xf>
    <xf numFmtId="0" fontId="18" fillId="2" borderId="19" xfId="0" applyFont="1" applyFill="1" applyBorder="1" applyAlignment="1">
      <alignment horizontal="center" vertical="center" wrapText="1"/>
    </xf>
    <xf numFmtId="3" fontId="18" fillId="2" borderId="19" xfId="0" applyNumberFormat="1" applyFont="1" applyFill="1" applyBorder="1" applyAlignment="1">
      <alignment horizontal="center" vertical="center" wrapText="1"/>
    </xf>
    <xf numFmtId="3" fontId="18" fillId="2" borderId="19" xfId="0" applyNumberFormat="1" applyFont="1" applyFill="1" applyBorder="1" applyAlignment="1">
      <alignment vertical="center" wrapText="1"/>
    </xf>
    <xf numFmtId="0" fontId="25" fillId="2" borderId="20" xfId="0" applyFont="1" applyFill="1" applyBorder="1" applyAlignment="1">
      <alignment horizontal="center" vertical="center" wrapText="1"/>
    </xf>
    <xf numFmtId="3" fontId="25" fillId="2" borderId="32" xfId="0" applyNumberFormat="1" applyFont="1" applyFill="1" applyBorder="1" applyAlignment="1">
      <alignment horizontal="center" vertical="center" wrapText="1"/>
    </xf>
    <xf numFmtId="0" fontId="19" fillId="2" borderId="7" xfId="0" applyFont="1" applyFill="1" applyBorder="1" applyAlignment="1">
      <alignment horizontal="justify" vertical="center" wrapText="1"/>
    </xf>
    <xf numFmtId="0" fontId="19" fillId="2" borderId="7" xfId="0" applyFont="1" applyFill="1" applyBorder="1" applyAlignment="1">
      <alignment horizontal="center" vertical="center" wrapText="1"/>
    </xf>
    <xf numFmtId="3" fontId="19" fillId="2" borderId="7" xfId="0" applyNumberFormat="1" applyFont="1" applyFill="1" applyBorder="1" applyAlignment="1">
      <alignment horizontal="center" vertical="center" wrapText="1"/>
    </xf>
    <xf numFmtId="3" fontId="19" fillId="2" borderId="7" xfId="0" applyNumberFormat="1" applyFont="1" applyFill="1" applyBorder="1" applyAlignment="1">
      <alignment vertical="center" wrapText="1"/>
    </xf>
    <xf numFmtId="0" fontId="19" fillId="2" borderId="33" xfId="0" applyFont="1" applyFill="1" applyBorder="1" applyAlignment="1">
      <alignment horizontal="center" vertical="center" wrapText="1"/>
    </xf>
    <xf numFmtId="0" fontId="21" fillId="2" borderId="31" xfId="0" applyFont="1" applyFill="1" applyBorder="1" applyAlignment="1">
      <alignment horizontal="justify" vertical="center" wrapText="1"/>
    </xf>
    <xf numFmtId="0" fontId="21" fillId="2" borderId="34" xfId="0" applyFont="1" applyFill="1" applyBorder="1" applyAlignment="1">
      <alignment horizontal="center" vertical="center" wrapText="1"/>
    </xf>
    <xf numFmtId="0" fontId="21" fillId="2" borderId="35" xfId="0" applyFont="1" applyFill="1" applyBorder="1" applyAlignment="1">
      <alignment horizontal="justify" vertical="center" wrapText="1"/>
    </xf>
    <xf numFmtId="0" fontId="21" fillId="2" borderId="35" xfId="0" applyFont="1" applyFill="1" applyBorder="1" applyAlignment="1">
      <alignment horizontal="center" vertical="center" wrapText="1"/>
    </xf>
    <xf numFmtId="3" fontId="21" fillId="2" borderId="35" xfId="0" applyNumberFormat="1" applyFont="1" applyFill="1" applyBorder="1" applyAlignment="1">
      <alignment horizontal="center" vertical="center" wrapText="1"/>
    </xf>
    <xf numFmtId="3" fontId="21" fillId="2" borderId="35" xfId="0" applyNumberFormat="1" applyFont="1" applyFill="1" applyBorder="1" applyAlignment="1">
      <alignment vertical="center" wrapText="1"/>
    </xf>
    <xf numFmtId="0" fontId="23" fillId="0" borderId="36" xfId="0" applyFont="1" applyBorder="1" applyAlignment="1">
      <alignment horizontal="center" vertical="center" wrapText="1"/>
    </xf>
    <xf numFmtId="0" fontId="21" fillId="2" borderId="30" xfId="0" applyFont="1" applyFill="1" applyBorder="1" applyAlignment="1">
      <alignment horizontal="center" vertical="center" wrapText="1"/>
    </xf>
    <xf numFmtId="0" fontId="21" fillId="2" borderId="31" xfId="0" applyFont="1" applyFill="1" applyBorder="1" applyAlignment="1">
      <alignment horizontal="center" vertical="center" wrapText="1"/>
    </xf>
    <xf numFmtId="3" fontId="21" fillId="2" borderId="31" xfId="0" applyNumberFormat="1" applyFont="1" applyFill="1" applyBorder="1" applyAlignment="1">
      <alignment horizontal="center" vertical="center" wrapText="1"/>
    </xf>
    <xf numFmtId="3" fontId="21" fillId="2" borderId="31" xfId="0" applyNumberFormat="1" applyFont="1" applyFill="1" applyBorder="1" applyAlignment="1">
      <alignment vertical="center" wrapText="1"/>
    </xf>
    <xf numFmtId="0" fontId="23" fillId="0" borderId="32" xfId="0" applyFont="1" applyBorder="1" applyAlignment="1">
      <alignment horizontal="center" vertical="center" wrapText="1"/>
    </xf>
    <xf numFmtId="0" fontId="15" fillId="2" borderId="32" xfId="0" applyFont="1" applyFill="1" applyBorder="1"/>
    <xf numFmtId="0" fontId="27" fillId="0" borderId="32" xfId="0" applyFont="1" applyBorder="1" applyAlignment="1">
      <alignment horizontal="center" vertical="center" wrapText="1"/>
    </xf>
    <xf numFmtId="0" fontId="21" fillId="2" borderId="3" xfId="0" applyFont="1" applyFill="1" applyBorder="1" applyAlignment="1">
      <alignment horizontal="left" vertical="center" wrapText="1"/>
    </xf>
    <xf numFmtId="0" fontId="27" fillId="0" borderId="14" xfId="0" applyFont="1" applyBorder="1" applyAlignment="1">
      <alignment horizontal="center" vertical="center" wrapText="1"/>
    </xf>
    <xf numFmtId="0" fontId="21" fillId="2" borderId="13" xfId="0" applyFont="1" applyFill="1" applyBorder="1" applyAlignment="1">
      <alignment horizontal="center" vertical="center" wrapText="1"/>
    </xf>
    <xf numFmtId="0" fontId="21"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3" fontId="21" fillId="2" borderId="1" xfId="0" applyNumberFormat="1" applyFont="1" applyFill="1" applyBorder="1" applyAlignment="1">
      <alignment vertical="center" wrapText="1"/>
    </xf>
    <xf numFmtId="0" fontId="23" fillId="2" borderId="14" xfId="0" applyFont="1" applyFill="1" applyBorder="1" applyAlignment="1">
      <alignment horizontal="center" vertical="center" wrapText="1"/>
    </xf>
    <xf numFmtId="3" fontId="27" fillId="2" borderId="14" xfId="0" applyNumberFormat="1" applyFont="1" applyFill="1" applyBorder="1" applyAlignment="1">
      <alignment horizontal="center" vertical="center" wrapText="1"/>
    </xf>
    <xf numFmtId="0" fontId="22" fillId="0" borderId="0" xfId="0" applyFont="1" applyAlignment="1"/>
    <xf numFmtId="0" fontId="4" fillId="0" borderId="1" xfId="0" applyFont="1" applyBorder="1" applyAlignment="1">
      <alignment horizont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Border="1" applyAlignment="1">
      <alignment vertical="center" wrapText="1"/>
    </xf>
    <xf numFmtId="165" fontId="4" fillId="0" borderId="1" xfId="1" applyNumberFormat="1" applyFont="1" applyBorder="1" applyAlignment="1">
      <alignment horizontal="center" wrapText="1"/>
    </xf>
    <xf numFmtId="0" fontId="14" fillId="0" borderId="0" xfId="0" applyFont="1" applyAlignment="1">
      <alignment horizontal="center" wrapText="1"/>
    </xf>
    <xf numFmtId="3" fontId="21" fillId="0" borderId="0" xfId="0" applyNumberFormat="1" applyFont="1" applyFill="1"/>
    <xf numFmtId="0" fontId="29" fillId="0" borderId="0" xfId="0" applyFont="1"/>
    <xf numFmtId="0" fontId="29" fillId="0" borderId="0" xfId="0" applyFont="1" applyAlignment="1"/>
    <xf numFmtId="0" fontId="29" fillId="0" borderId="0" xfId="0" applyFont="1" applyAlignment="1">
      <alignment horizontal="right"/>
    </xf>
    <xf numFmtId="0" fontId="31" fillId="0" borderId="0" xfId="0" applyFont="1"/>
    <xf numFmtId="0" fontId="32" fillId="0" borderId="2" xfId="0" applyFont="1" applyBorder="1" applyAlignment="1">
      <alignment horizontal="center"/>
    </xf>
    <xf numFmtId="0" fontId="32" fillId="0" borderId="2" xfId="0" applyFont="1" applyBorder="1" applyAlignment="1"/>
    <xf numFmtId="0" fontId="33" fillId="2" borderId="6" xfId="0" applyFont="1" applyFill="1" applyBorder="1" applyAlignment="1">
      <alignment horizontal="center" vertical="center" wrapText="1"/>
    </xf>
    <xf numFmtId="165" fontId="33" fillId="2" borderId="1" xfId="0" applyNumberFormat="1" applyFont="1" applyFill="1" applyBorder="1" applyAlignment="1">
      <alignment vertical="center" wrapText="1"/>
    </xf>
    <xf numFmtId="0" fontId="32" fillId="2" borderId="0" xfId="0" applyFont="1" applyFill="1" applyBorder="1" applyAlignment="1"/>
    <xf numFmtId="0" fontId="31" fillId="2" borderId="0" xfId="0" applyFont="1" applyFill="1" applyAlignment="1">
      <alignment horizontal="center" vertical="center" wrapText="1"/>
    </xf>
    <xf numFmtId="0" fontId="34" fillId="2" borderId="6" xfId="0" applyFont="1" applyFill="1" applyBorder="1" applyAlignment="1">
      <alignment horizontal="center" vertical="center" wrapText="1"/>
    </xf>
    <xf numFmtId="0" fontId="34" fillId="2" borderId="6" xfId="0" applyFont="1" applyFill="1" applyBorder="1" applyAlignment="1">
      <alignment horizontal="left" vertical="center" wrapText="1"/>
    </xf>
    <xf numFmtId="165" fontId="34" fillId="2" borderId="1" xfId="1" applyNumberFormat="1" applyFont="1" applyFill="1" applyBorder="1" applyAlignment="1">
      <alignment horizontal="center" vertical="center" wrapText="1"/>
    </xf>
    <xf numFmtId="0" fontId="35" fillId="2" borderId="1" xfId="0" applyFont="1" applyFill="1" applyBorder="1" applyAlignment="1">
      <alignment horizontal="left" vertical="center" wrapText="1"/>
    </xf>
    <xf numFmtId="0" fontId="34" fillId="2" borderId="1" xfId="0" applyFont="1" applyFill="1" applyBorder="1" applyAlignment="1">
      <alignment horizontal="center" vertical="center" wrapText="1"/>
    </xf>
    <xf numFmtId="0" fontId="34" fillId="2" borderId="1" xfId="0" applyFont="1" applyFill="1" applyBorder="1" applyAlignment="1">
      <alignment horizontal="left" vertical="center" wrapText="1"/>
    </xf>
    <xf numFmtId="165" fontId="35" fillId="2" borderId="1" xfId="1" applyNumberFormat="1" applyFont="1" applyFill="1" applyBorder="1" applyAlignment="1">
      <alignment horizontal="center" vertical="center" wrapText="1"/>
    </xf>
    <xf numFmtId="0" fontId="36" fillId="2" borderId="0" xfId="0" applyFont="1" applyFill="1" applyAlignment="1">
      <alignment horizontal="center" vertical="center" wrapText="1"/>
    </xf>
    <xf numFmtId="0" fontId="33" fillId="2" borderId="1" xfId="0" applyFont="1" applyFill="1" applyBorder="1" applyAlignment="1">
      <alignment horizontal="center" vertical="center" wrapText="1"/>
    </xf>
    <xf numFmtId="165" fontId="33"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1" fillId="0" borderId="0" xfId="0" applyFont="1" applyAlignment="1">
      <alignment horizontal="left"/>
    </xf>
    <xf numFmtId="0" fontId="31" fillId="0" borderId="0" xfId="0" applyFont="1" applyAlignment="1"/>
    <xf numFmtId="165" fontId="31" fillId="0" borderId="0" xfId="1" applyNumberFormat="1" applyFont="1"/>
    <xf numFmtId="0" fontId="39" fillId="0" borderId="0" xfId="0" applyFont="1" applyAlignment="1">
      <alignment horizontal="center" vertical="center" wrapText="1"/>
    </xf>
    <xf numFmtId="0" fontId="40" fillId="2" borderId="1"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29" fillId="0" borderId="0" xfId="0" applyFont="1" applyAlignment="1">
      <alignment horizontal="center"/>
    </xf>
    <xf numFmtId="0" fontId="19" fillId="4" borderId="4" xfId="0" applyFont="1" applyFill="1" applyBorder="1" applyAlignment="1">
      <alignment horizontal="center" vertical="center" wrapText="1"/>
    </xf>
    <xf numFmtId="3" fontId="19" fillId="0" borderId="42" xfId="0" applyNumberFormat="1" applyFont="1" applyBorder="1" applyAlignment="1">
      <alignment vertical="center" wrapText="1"/>
    </xf>
    <xf numFmtId="0" fontId="19" fillId="0" borderId="0" xfId="0" applyFont="1" applyAlignment="1">
      <alignment horizontal="centerContinuous" wrapText="1"/>
    </xf>
    <xf numFmtId="0" fontId="21" fillId="0" borderId="32" xfId="0" applyFont="1" applyBorder="1" applyAlignment="1">
      <alignment horizontal="center" vertical="center" wrapText="1"/>
    </xf>
    <xf numFmtId="0" fontId="19" fillId="0" borderId="0" xfId="0" applyFont="1" applyBorder="1" applyAlignment="1">
      <alignment horizontal="center" vertical="center"/>
    </xf>
    <xf numFmtId="0" fontId="41" fillId="0" borderId="0" xfId="0" applyFont="1" applyAlignment="1"/>
    <xf numFmtId="165" fontId="41" fillId="0" borderId="0" xfId="1" applyNumberFormat="1" applyFont="1" applyAlignment="1">
      <alignment horizontal="right"/>
    </xf>
    <xf numFmtId="165" fontId="41" fillId="0" borderId="0" xfId="1" applyNumberFormat="1" applyFont="1"/>
    <xf numFmtId="0" fontId="41" fillId="0" borderId="0" xfId="0" applyFont="1"/>
    <xf numFmtId="0" fontId="44" fillId="0" borderId="0" xfId="0" applyFont="1"/>
    <xf numFmtId="0" fontId="29" fillId="0" borderId="1" xfId="0" applyFont="1" applyBorder="1" applyAlignment="1">
      <alignment horizontal="center" vertical="center" wrapText="1"/>
    </xf>
    <xf numFmtId="165" fontId="29" fillId="0" borderId="1" xfId="1" applyNumberFormat="1" applyFont="1" applyBorder="1" applyAlignment="1">
      <alignment horizontal="center" vertical="center" wrapText="1"/>
    </xf>
    <xf numFmtId="0" fontId="39" fillId="0" borderId="0" xfId="0" applyFont="1"/>
    <xf numFmtId="0" fontId="39" fillId="0" borderId="1" xfId="0" applyFont="1" applyBorder="1" applyAlignment="1">
      <alignment horizontal="center" vertical="center" wrapText="1"/>
    </xf>
    <xf numFmtId="0" fontId="39" fillId="0" borderId="1" xfId="0" applyFont="1" applyBorder="1" applyAlignment="1">
      <alignment horizontal="left" vertical="center" wrapText="1"/>
    </xf>
    <xf numFmtId="0" fontId="39" fillId="2" borderId="1" xfId="0" applyFont="1" applyFill="1" applyBorder="1" applyAlignment="1">
      <alignment horizontal="left" vertical="center" wrapText="1"/>
    </xf>
    <xf numFmtId="165" fontId="39" fillId="0" borderId="1" xfId="1" applyNumberFormat="1" applyFont="1" applyBorder="1" applyAlignment="1">
      <alignment horizontal="center" vertical="center" wrapText="1"/>
    </xf>
    <xf numFmtId="0" fontId="45" fillId="0" borderId="0" xfId="0" applyFont="1" applyBorder="1" applyAlignment="1">
      <alignment horizontal="center"/>
    </xf>
    <xf numFmtId="0" fontId="43" fillId="0" borderId="0" xfId="1" applyNumberFormat="1" applyFont="1" applyAlignment="1">
      <alignment horizontal="right"/>
    </xf>
    <xf numFmtId="0" fontId="43" fillId="0" borderId="0" xfId="0" applyFont="1"/>
    <xf numFmtId="165" fontId="43" fillId="0" borderId="0" xfId="1" applyNumberFormat="1" applyFont="1" applyAlignment="1">
      <alignment horizontal="right"/>
    </xf>
    <xf numFmtId="0" fontId="41" fillId="0" borderId="0" xfId="0" applyFont="1" applyAlignment="1">
      <alignment horizontal="left"/>
    </xf>
    <xf numFmtId="0" fontId="41" fillId="0" borderId="0" xfId="0" applyFont="1" applyAlignment="1">
      <alignment horizontal="right"/>
    </xf>
    <xf numFmtId="165" fontId="29" fillId="2" borderId="1" xfId="0" applyNumberFormat="1" applyFont="1" applyFill="1" applyBorder="1" applyAlignment="1">
      <alignment horizontal="right" vertical="center" wrapText="1"/>
    </xf>
    <xf numFmtId="165" fontId="29" fillId="2" borderId="1" xfId="0" applyNumberFormat="1" applyFont="1" applyFill="1" applyBorder="1" applyAlignment="1">
      <alignment vertical="center" wrapText="1"/>
    </xf>
    <xf numFmtId="0" fontId="29" fillId="2" borderId="1" xfId="0" applyFont="1" applyFill="1" applyBorder="1" applyAlignment="1">
      <alignment vertical="center" wrapText="1"/>
    </xf>
    <xf numFmtId="0" fontId="45" fillId="2" borderId="0" xfId="0" applyFont="1" applyFill="1" applyBorder="1" applyAlignment="1"/>
    <xf numFmtId="0" fontId="39" fillId="2" borderId="0" xfId="0" applyFont="1" applyFill="1" applyAlignment="1">
      <alignment horizontal="center" vertical="center" wrapText="1"/>
    </xf>
    <xf numFmtId="0" fontId="29" fillId="2" borderId="1" xfId="0" applyFont="1" applyFill="1" applyBorder="1" applyAlignment="1">
      <alignment horizontal="center" vertical="center" wrapText="1"/>
    </xf>
    <xf numFmtId="165" fontId="39" fillId="2" borderId="1" xfId="1" applyNumberFormat="1" applyFont="1" applyFill="1" applyBorder="1" applyAlignment="1">
      <alignment horizontal="center" vertical="center" wrapText="1"/>
    </xf>
    <xf numFmtId="165" fontId="29" fillId="2" borderId="1" xfId="0" applyNumberFormat="1" applyFont="1" applyFill="1" applyBorder="1" applyAlignment="1">
      <alignment horizontal="center" vertical="center" wrapText="1"/>
    </xf>
    <xf numFmtId="165" fontId="39" fillId="0" borderId="1" xfId="1" applyNumberFormat="1" applyFont="1" applyBorder="1" applyAlignment="1">
      <alignment horizontal="left" vertical="center" wrapText="1"/>
    </xf>
    <xf numFmtId="0" fontId="45" fillId="0" borderId="1" xfId="0" applyFont="1" applyBorder="1" applyAlignment="1">
      <alignment horizontal="center" vertical="center" wrapText="1"/>
    </xf>
    <xf numFmtId="0" fontId="45" fillId="0" borderId="40" xfId="0" applyFont="1" applyBorder="1" applyAlignment="1">
      <alignment horizontal="center" vertical="center" wrapText="1"/>
    </xf>
    <xf numFmtId="0" fontId="40" fillId="2" borderId="30" xfId="0" applyFont="1" applyFill="1" applyBorder="1" applyAlignment="1">
      <alignment horizontal="center" vertical="center" wrapText="1"/>
    </xf>
    <xf numFmtId="0" fontId="40" fillId="2" borderId="31" xfId="0" applyFont="1" applyFill="1" applyBorder="1" applyAlignment="1">
      <alignment horizontal="justify" vertical="center" wrapText="1"/>
    </xf>
    <xf numFmtId="0" fontId="40" fillId="2" borderId="31" xfId="0" applyFont="1" applyFill="1" applyBorder="1" applyAlignment="1">
      <alignment horizontal="center" vertical="center" wrapText="1"/>
    </xf>
    <xf numFmtId="3" fontId="40" fillId="2" borderId="31" xfId="0" applyNumberFormat="1" applyFont="1" applyFill="1" applyBorder="1" applyAlignment="1">
      <alignment horizontal="center" vertical="center" wrapText="1"/>
    </xf>
    <xf numFmtId="3" fontId="40" fillId="2" borderId="31" xfId="0" applyNumberFormat="1" applyFont="1" applyFill="1" applyBorder="1" applyAlignment="1">
      <alignment vertical="center" wrapText="1"/>
    </xf>
    <xf numFmtId="3" fontId="40" fillId="2" borderId="43" xfId="0" applyNumberFormat="1" applyFont="1" applyFill="1" applyBorder="1" applyAlignment="1">
      <alignment vertical="center" wrapText="1"/>
    </xf>
    <xf numFmtId="0" fontId="46" fillId="2" borderId="0" xfId="0" applyFont="1" applyFill="1"/>
    <xf numFmtId="0" fontId="46" fillId="2" borderId="0" xfId="0" applyFont="1" applyFill="1" applyBorder="1"/>
    <xf numFmtId="3" fontId="46" fillId="2" borderId="0" xfId="0" applyNumberFormat="1" applyFont="1" applyFill="1" applyBorder="1"/>
    <xf numFmtId="0" fontId="40" fillId="2" borderId="21" xfId="0" applyFont="1" applyFill="1" applyBorder="1" applyAlignment="1">
      <alignment horizontal="center" vertical="center" wrapText="1"/>
    </xf>
    <xf numFmtId="0" fontId="40" fillId="2" borderId="22" xfId="0" applyFont="1" applyFill="1" applyBorder="1" applyAlignment="1">
      <alignment horizontal="justify" vertical="center" wrapText="1"/>
    </xf>
    <xf numFmtId="0" fontId="40" fillId="2" borderId="22" xfId="0" applyFont="1" applyFill="1" applyBorder="1" applyAlignment="1">
      <alignment horizontal="center" vertical="center" wrapText="1"/>
    </xf>
    <xf numFmtId="3" fontId="40" fillId="2" borderId="22" xfId="0" applyNumberFormat="1" applyFont="1" applyFill="1" applyBorder="1" applyAlignment="1">
      <alignment horizontal="center" vertical="center" wrapText="1"/>
    </xf>
    <xf numFmtId="3" fontId="40" fillId="2" borderId="22" xfId="0" applyNumberFormat="1" applyFont="1" applyFill="1" applyBorder="1" applyAlignment="1">
      <alignment vertical="center" wrapText="1"/>
    </xf>
    <xf numFmtId="3" fontId="40" fillId="2" borderId="47" xfId="0" applyNumberFormat="1" applyFont="1" applyFill="1" applyBorder="1" applyAlignment="1">
      <alignment vertical="center" wrapText="1"/>
    </xf>
    <xf numFmtId="0" fontId="38" fillId="2" borderId="13" xfId="0" applyFont="1" applyFill="1" applyBorder="1" applyAlignment="1">
      <alignment horizontal="center" vertical="center" wrapText="1"/>
    </xf>
    <xf numFmtId="0" fontId="38" fillId="2" borderId="1" xfId="0" applyFont="1" applyFill="1" applyBorder="1" applyAlignment="1">
      <alignment horizontal="justify" vertical="center" wrapText="1"/>
    </xf>
    <xf numFmtId="0" fontId="38" fillId="2" borderId="1" xfId="0" applyFont="1" applyFill="1" applyBorder="1" applyAlignment="1">
      <alignment horizontal="center" vertical="center" wrapText="1"/>
    </xf>
    <xf numFmtId="3" fontId="38" fillId="2" borderId="1" xfId="0" applyNumberFormat="1" applyFont="1" applyFill="1" applyBorder="1" applyAlignment="1">
      <alignment horizontal="center" vertical="center" wrapText="1"/>
    </xf>
    <xf numFmtId="3" fontId="38" fillId="2" borderId="1" xfId="0" applyNumberFormat="1" applyFont="1" applyFill="1" applyBorder="1" applyAlignment="1">
      <alignment vertical="center" wrapText="1"/>
    </xf>
    <xf numFmtId="3" fontId="38" fillId="2" borderId="4" xfId="0" applyNumberFormat="1" applyFont="1" applyFill="1" applyBorder="1" applyAlignment="1">
      <alignment vertical="center" wrapText="1"/>
    </xf>
    <xf numFmtId="0" fontId="47" fillId="2" borderId="0" xfId="0" applyFont="1" applyFill="1"/>
    <xf numFmtId="0" fontId="47" fillId="2" borderId="0" xfId="0" applyFont="1" applyFill="1" applyBorder="1"/>
    <xf numFmtId="3" fontId="47" fillId="2" borderId="0" xfId="0" applyNumberFormat="1" applyFont="1" applyFill="1" applyBorder="1"/>
    <xf numFmtId="0" fontId="40" fillId="2" borderId="32" xfId="0" applyFont="1" applyFill="1" applyBorder="1"/>
    <xf numFmtId="0" fontId="40" fillId="2" borderId="34" xfId="0" applyFont="1" applyFill="1" applyBorder="1" applyAlignment="1">
      <alignment horizontal="center" vertical="center" wrapText="1"/>
    </xf>
    <xf numFmtId="0" fontId="40" fillId="2" borderId="35" xfId="0" applyFont="1" applyFill="1" applyBorder="1" applyAlignment="1">
      <alignment horizontal="justify" vertical="center" wrapText="1"/>
    </xf>
    <xf numFmtId="0" fontId="40" fillId="2" borderId="35" xfId="0" applyFont="1" applyFill="1" applyBorder="1" applyAlignment="1">
      <alignment horizontal="center" vertical="center" wrapText="1"/>
    </xf>
    <xf numFmtId="3" fontId="40" fillId="2" borderId="35" xfId="0" applyNumberFormat="1" applyFont="1" applyFill="1" applyBorder="1" applyAlignment="1">
      <alignment horizontal="center" vertical="center" wrapText="1"/>
    </xf>
    <xf numFmtId="3" fontId="40" fillId="2" borderId="35" xfId="0" applyNumberFormat="1" applyFont="1" applyFill="1" applyBorder="1" applyAlignment="1">
      <alignment vertical="center" wrapText="1"/>
    </xf>
    <xf numFmtId="3" fontId="40" fillId="2" borderId="44" xfId="0" applyNumberFormat="1" applyFont="1" applyFill="1" applyBorder="1" applyAlignment="1">
      <alignment vertical="center" wrapText="1"/>
    </xf>
    <xf numFmtId="0" fontId="38" fillId="2" borderId="13" xfId="0" quotePrefix="1" applyFont="1" applyFill="1" applyBorder="1" applyAlignment="1">
      <alignment horizontal="center" vertical="center" wrapText="1"/>
    </xf>
    <xf numFmtId="0" fontId="38" fillId="2" borderId="14"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16" xfId="0" applyFont="1" applyFill="1" applyBorder="1" applyAlignment="1">
      <alignment horizontal="justify" vertical="center" wrapText="1"/>
    </xf>
    <xf numFmtId="0" fontId="40" fillId="2" borderId="16" xfId="0" applyFont="1" applyFill="1" applyBorder="1" applyAlignment="1">
      <alignment horizontal="center" vertical="center" wrapText="1"/>
    </xf>
    <xf numFmtId="3" fontId="40" fillId="2" borderId="16" xfId="0" applyNumberFormat="1" applyFont="1" applyFill="1" applyBorder="1" applyAlignment="1">
      <alignment horizontal="center" vertical="center" wrapText="1"/>
    </xf>
    <xf numFmtId="3" fontId="40" fillId="2" borderId="16" xfId="0" applyNumberFormat="1" applyFont="1" applyFill="1" applyBorder="1" applyAlignment="1">
      <alignment vertical="center" wrapText="1"/>
    </xf>
    <xf numFmtId="3" fontId="40" fillId="2" borderId="45" xfId="0" applyNumberFormat="1" applyFont="1" applyFill="1" applyBorder="1" applyAlignment="1">
      <alignment vertical="center" wrapText="1"/>
    </xf>
    <xf numFmtId="0" fontId="46" fillId="2" borderId="17"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40" fillId="2" borderId="19" xfId="0" applyFont="1" applyFill="1" applyBorder="1" applyAlignment="1">
      <alignment horizontal="justify" vertical="center" wrapText="1"/>
    </xf>
    <xf numFmtId="0" fontId="40" fillId="2" borderId="19" xfId="0" applyFont="1" applyFill="1" applyBorder="1" applyAlignment="1">
      <alignment horizontal="center" vertical="center" wrapText="1"/>
    </xf>
    <xf numFmtId="3" fontId="40" fillId="2" borderId="19" xfId="0" applyNumberFormat="1" applyFont="1" applyFill="1" applyBorder="1" applyAlignment="1">
      <alignment horizontal="center" vertical="center" wrapText="1"/>
    </xf>
    <xf numFmtId="3" fontId="40" fillId="2" borderId="19" xfId="0" applyNumberFormat="1" applyFont="1" applyFill="1" applyBorder="1" applyAlignment="1">
      <alignment vertical="center" wrapText="1"/>
    </xf>
    <xf numFmtId="0" fontId="38" fillId="2" borderId="1" xfId="0" applyFont="1" applyFill="1" applyBorder="1" applyAlignment="1">
      <alignment horizontal="left" vertical="center" wrapText="1"/>
    </xf>
    <xf numFmtId="0" fontId="40" fillId="2" borderId="17"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 xfId="0" applyFont="1" applyFill="1" applyBorder="1" applyAlignment="1">
      <alignment horizontal="justify" vertical="center" wrapText="1"/>
    </xf>
    <xf numFmtId="3" fontId="40" fillId="2" borderId="1" xfId="0" applyNumberFormat="1" applyFont="1" applyFill="1" applyBorder="1" applyAlignment="1">
      <alignment horizontal="center" vertical="center" wrapText="1"/>
    </xf>
    <xf numFmtId="3" fontId="40" fillId="2" borderId="1" xfId="0" applyNumberFormat="1" applyFont="1" applyFill="1" applyBorder="1" applyAlignment="1">
      <alignment vertical="center" wrapText="1"/>
    </xf>
    <xf numFmtId="3" fontId="40" fillId="2" borderId="4" xfId="0" applyNumberFormat="1" applyFont="1" applyFill="1" applyBorder="1" applyAlignment="1">
      <alignment vertical="center" wrapText="1"/>
    </xf>
    <xf numFmtId="0" fontId="40" fillId="2" borderId="14" xfId="0" applyFont="1" applyFill="1" applyBorder="1" applyAlignment="1">
      <alignment horizontal="center" vertical="center" wrapText="1"/>
    </xf>
    <xf numFmtId="0" fontId="40" fillId="2" borderId="3" xfId="0" applyFont="1" applyFill="1" applyBorder="1" applyAlignment="1">
      <alignment horizontal="left" vertical="center" wrapText="1"/>
    </xf>
    <xf numFmtId="3" fontId="40" fillId="2" borderId="14" xfId="0" applyNumberFormat="1" applyFont="1" applyFill="1" applyBorder="1" applyAlignment="1">
      <alignment horizontal="center" vertical="center" wrapText="1"/>
    </xf>
    <xf numFmtId="0" fontId="48" fillId="2" borderId="30" xfId="0" applyFont="1" applyFill="1" applyBorder="1" applyAlignment="1">
      <alignment horizontal="center" vertical="center" wrapText="1"/>
    </xf>
    <xf numFmtId="0" fontId="48" fillId="2" borderId="31" xfId="0" applyFont="1" applyFill="1" applyBorder="1" applyAlignment="1">
      <alignment horizontal="justify" vertical="center" wrapText="1"/>
    </xf>
    <xf numFmtId="0" fontId="48" fillId="2" borderId="31" xfId="0" applyFont="1" applyFill="1" applyBorder="1" applyAlignment="1">
      <alignment horizontal="center" vertical="center" wrapText="1"/>
    </xf>
    <xf numFmtId="3" fontId="48" fillId="2" borderId="31" xfId="0" applyNumberFormat="1" applyFont="1" applyFill="1" applyBorder="1" applyAlignment="1">
      <alignment horizontal="center" vertical="center" wrapText="1"/>
    </xf>
    <xf numFmtId="3" fontId="48" fillId="2" borderId="31" xfId="0" applyNumberFormat="1" applyFont="1" applyFill="1" applyBorder="1" applyAlignment="1">
      <alignment vertical="center" wrapText="1"/>
    </xf>
    <xf numFmtId="3" fontId="48" fillId="2" borderId="43" xfId="0" applyNumberFormat="1" applyFont="1" applyFill="1" applyBorder="1" applyAlignment="1">
      <alignment vertical="center" wrapText="1"/>
    </xf>
    <xf numFmtId="0" fontId="49" fillId="2" borderId="0" xfId="0" applyFont="1" applyFill="1"/>
    <xf numFmtId="0" fontId="49" fillId="2" borderId="0" xfId="0" applyFont="1" applyFill="1" applyBorder="1"/>
    <xf numFmtId="3" fontId="49" fillId="2" borderId="0" xfId="0" applyNumberFormat="1" applyFont="1" applyFill="1" applyBorder="1"/>
    <xf numFmtId="0" fontId="48" fillId="2" borderId="18" xfId="0" applyFont="1" applyFill="1" applyBorder="1" applyAlignment="1">
      <alignment horizontal="center" vertical="center" wrapText="1"/>
    </xf>
    <xf numFmtId="0" fontId="48" fillId="2" borderId="19" xfId="0" applyFont="1" applyFill="1" applyBorder="1" applyAlignment="1">
      <alignment horizontal="justify" vertical="center" wrapText="1"/>
    </xf>
    <xf numFmtId="0" fontId="48" fillId="2" borderId="19" xfId="0" applyFont="1" applyFill="1" applyBorder="1" applyAlignment="1">
      <alignment horizontal="center" vertical="center" wrapText="1"/>
    </xf>
    <xf numFmtId="3" fontId="48" fillId="2" borderId="19" xfId="0" applyNumberFormat="1" applyFont="1" applyFill="1" applyBorder="1" applyAlignment="1">
      <alignment horizontal="center" vertical="center" wrapText="1"/>
    </xf>
    <xf numFmtId="3" fontId="48" fillId="2" borderId="19" xfId="0" applyNumberFormat="1" applyFont="1" applyFill="1" applyBorder="1" applyAlignment="1">
      <alignment vertical="center" wrapText="1"/>
    </xf>
    <xf numFmtId="0" fontId="40" fillId="2" borderId="20" xfId="0" applyFont="1" applyFill="1" applyBorder="1" applyAlignment="1">
      <alignment horizontal="center" vertical="center" wrapText="1"/>
    </xf>
    <xf numFmtId="3" fontId="48" fillId="2" borderId="46" xfId="0" applyNumberFormat="1" applyFont="1" applyFill="1" applyBorder="1" applyAlignment="1">
      <alignment vertical="center" wrapText="1"/>
    </xf>
    <xf numFmtId="0" fontId="48" fillId="2" borderId="20" xfId="0" applyFont="1" applyFill="1" applyBorder="1" applyAlignment="1">
      <alignment horizontal="center" vertical="center" wrapText="1"/>
    </xf>
    <xf numFmtId="0" fontId="46" fillId="2" borderId="14" xfId="0"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0" fillId="2" borderId="32" xfId="0" applyFont="1" applyFill="1" applyBorder="1" applyAlignment="1">
      <alignment horizontal="center" vertical="center" wrapText="1"/>
    </xf>
    <xf numFmtId="0" fontId="38" fillId="2" borderId="6" xfId="0" applyFont="1" applyFill="1" applyBorder="1" applyAlignment="1">
      <alignment horizontal="center" vertical="center" wrapText="1"/>
    </xf>
    <xf numFmtId="3" fontId="38" fillId="2" borderId="6" xfId="0" applyNumberFormat="1" applyFont="1" applyFill="1" applyBorder="1" applyAlignment="1">
      <alignment horizontal="center" vertical="center" wrapText="1"/>
    </xf>
    <xf numFmtId="3" fontId="38" fillId="2" borderId="6" xfId="0" applyNumberFormat="1" applyFont="1" applyFill="1" applyBorder="1" applyAlignment="1">
      <alignment vertical="center" wrapText="1"/>
    </xf>
    <xf numFmtId="3" fontId="38" fillId="2" borderId="42" xfId="0" applyNumberFormat="1" applyFont="1" applyFill="1" applyBorder="1" applyAlignment="1">
      <alignment vertical="center" wrapText="1"/>
    </xf>
    <xf numFmtId="0" fontId="38" fillId="2" borderId="26" xfId="0" applyFont="1" applyFill="1" applyBorder="1" applyAlignment="1">
      <alignment horizontal="center" vertical="center" wrapText="1"/>
    </xf>
    <xf numFmtId="0" fontId="40" fillId="2" borderId="36" xfId="0" applyFont="1" applyFill="1" applyBorder="1" applyAlignment="1">
      <alignment horizontal="center" vertical="center" wrapText="1"/>
    </xf>
    <xf numFmtId="3" fontId="40" fillId="2" borderId="46" xfId="0" applyNumberFormat="1" applyFont="1" applyFill="1" applyBorder="1" applyAlignment="1">
      <alignment vertical="center" wrapText="1"/>
    </xf>
    <xf numFmtId="0" fontId="33" fillId="0" borderId="1" xfId="0" applyFont="1" applyFill="1" applyBorder="1" applyAlignment="1">
      <alignment horizontal="center" vertical="center" wrapText="1"/>
    </xf>
    <xf numFmtId="165" fontId="33" fillId="0" borderId="1" xfId="1" applyNumberFormat="1" applyFont="1" applyFill="1" applyBorder="1" applyAlignment="1">
      <alignment horizontal="center" vertical="center" wrapText="1"/>
    </xf>
    <xf numFmtId="0" fontId="31" fillId="0" borderId="0" xfId="0" applyFont="1" applyFill="1" applyAlignment="1">
      <alignment horizontal="center" vertical="center" wrapText="1"/>
    </xf>
    <xf numFmtId="0" fontId="34" fillId="0" borderId="1"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2" fillId="0" borderId="2" xfId="0" applyFont="1" applyBorder="1" applyAlignment="1">
      <alignment horizontal="center"/>
    </xf>
    <xf numFmtId="0" fontId="34" fillId="0" borderId="6" xfId="0" applyFont="1" applyFill="1" applyBorder="1" applyAlignment="1">
      <alignment horizontal="center" vertical="center" wrapText="1"/>
    </xf>
    <xf numFmtId="165" fontId="34" fillId="2" borderId="6" xfId="1" applyNumberFormat="1"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6" xfId="0" applyFont="1" applyFill="1" applyBorder="1" applyAlignment="1">
      <alignment horizontal="left" vertical="center" wrapText="1"/>
    </xf>
    <xf numFmtId="0" fontId="16" fillId="0" borderId="0" xfId="0" applyFont="1" applyFill="1" applyAlignment="1">
      <alignment horizontal="centerContinuous" wrapText="1"/>
    </xf>
    <xf numFmtId="0" fontId="32" fillId="0" borderId="2" xfId="0" applyFont="1" applyFill="1" applyBorder="1" applyAlignment="1">
      <alignment horizontal="center"/>
    </xf>
    <xf numFmtId="0" fontId="35"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1" fillId="0" borderId="0" xfId="0" applyFont="1" applyFill="1" applyAlignment="1">
      <alignment horizontal="left"/>
    </xf>
    <xf numFmtId="0" fontId="28" fillId="0" borderId="0" xfId="0" applyFont="1" applyBorder="1" applyAlignment="1">
      <alignment horizontal="center"/>
    </xf>
    <xf numFmtId="0" fontId="22" fillId="0" borderId="0" xfId="0" applyFont="1" applyAlignment="1">
      <alignment horizontal="center"/>
    </xf>
    <xf numFmtId="0" fontId="38" fillId="2" borderId="39" xfId="0" applyFont="1" applyFill="1" applyBorder="1" applyAlignment="1">
      <alignment horizontal="center" vertical="center" wrapText="1"/>
    </xf>
    <xf numFmtId="0" fontId="0" fillId="2" borderId="40" xfId="0" applyFont="1" applyFill="1" applyBorder="1"/>
    <xf numFmtId="0" fontId="18" fillId="2" borderId="41"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18" fillId="2" borderId="38" xfId="0" applyFont="1" applyFill="1" applyBorder="1" applyAlignment="1">
      <alignment horizontal="left" vertical="center" wrapText="1"/>
    </xf>
    <xf numFmtId="0" fontId="18" fillId="2" borderId="27"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4" fillId="0" borderId="0" xfId="0" applyFont="1" applyAlignment="1">
      <alignment horizontal="center" wrapText="1"/>
    </xf>
    <xf numFmtId="0" fontId="17"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9" fillId="4" borderId="8"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29" fillId="0" borderId="0" xfId="0" applyFont="1" applyAlignment="1">
      <alignment horizontal="center"/>
    </xf>
    <xf numFmtId="0" fontId="30" fillId="0" borderId="0" xfId="0" applyFont="1" applyBorder="1" applyAlignment="1">
      <alignment horizontal="center"/>
    </xf>
    <xf numFmtId="0" fontId="45" fillId="0" borderId="4" xfId="0" applyFont="1" applyBorder="1" applyAlignment="1">
      <alignment horizontal="left" vertical="center" wrapText="1"/>
    </xf>
    <xf numFmtId="0" fontId="45" fillId="0" borderId="5" xfId="0" applyFont="1" applyBorder="1" applyAlignment="1">
      <alignment horizontal="left" vertical="center" wrapText="1"/>
    </xf>
    <xf numFmtId="0" fontId="45" fillId="0" borderId="5" xfId="0" applyFont="1" applyBorder="1" applyAlignment="1">
      <alignment horizontal="center" vertical="center" wrapText="1"/>
    </xf>
    <xf numFmtId="0" fontId="45" fillId="0" borderId="2" xfId="0" applyFont="1" applyBorder="1" applyAlignment="1">
      <alignment horizontal="center"/>
    </xf>
    <xf numFmtId="165" fontId="39" fillId="2" borderId="1" xfId="1" applyNumberFormat="1" applyFont="1" applyFill="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165" fontId="39" fillId="0" borderId="1" xfId="1" applyNumberFormat="1" applyFont="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xf>
    <xf numFmtId="0" fontId="29" fillId="2" borderId="1" xfId="0" applyFont="1" applyFill="1" applyBorder="1" applyAlignment="1">
      <alignment horizontal="left" vertical="center" wrapText="1"/>
    </xf>
    <xf numFmtId="0" fontId="43" fillId="0" borderId="0" xfId="0" applyFont="1" applyAlignment="1">
      <alignment horizontal="center"/>
    </xf>
    <xf numFmtId="165" fontId="43" fillId="0" borderId="0" xfId="1" applyNumberFormat="1" applyFont="1" applyAlignment="1">
      <alignment horizontal="center"/>
    </xf>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39" fillId="2" borderId="1" xfId="0" applyFont="1" applyFill="1" applyBorder="1" applyAlignment="1">
      <alignment horizontal="left" vertical="center" wrapText="1"/>
    </xf>
    <xf numFmtId="0" fontId="43" fillId="0" borderId="0" xfId="0" applyFont="1" applyAlignment="1">
      <alignment horizontal="center" wrapText="1"/>
    </xf>
    <xf numFmtId="0" fontId="33" fillId="0" borderId="4"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6"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6" fillId="0" borderId="0" xfId="0" applyFont="1" applyAlignment="1">
      <alignment horizontal="center" vertical="center" wrapText="1"/>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165" fontId="34" fillId="2" borderId="6" xfId="1" applyNumberFormat="1" applyFont="1" applyFill="1" applyBorder="1" applyAlignment="1">
      <alignment horizontal="center" vertical="center" wrapText="1"/>
    </xf>
    <xf numFmtId="165" fontId="34" fillId="2" borderId="3" xfId="1" applyNumberFormat="1" applyFont="1" applyFill="1" applyBorder="1" applyAlignment="1">
      <alignment horizontal="center" vertical="center" wrapText="1"/>
    </xf>
    <xf numFmtId="0" fontId="33" fillId="3" borderId="4"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13" fillId="0" borderId="1" xfId="0" applyFont="1" applyBorder="1" applyAlignment="1">
      <alignment horizontal="center"/>
    </xf>
    <xf numFmtId="0" fontId="11" fillId="0" borderId="0" xfId="0" applyFont="1" applyAlignment="1">
      <alignment horizontal="center"/>
    </xf>
    <xf numFmtId="0" fontId="6" fillId="0" borderId="0" xfId="0" applyFont="1" applyAlignment="1">
      <alignment horizontal="center"/>
    </xf>
    <xf numFmtId="165" fontId="6" fillId="0" borderId="0" xfId="1" applyNumberFormat="1" applyFont="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4" fillId="0" borderId="1" xfId="0" applyFont="1" applyBorder="1" applyAlignment="1">
      <alignment horizont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165" fontId="4" fillId="0" borderId="6" xfId="1" applyNumberFormat="1" applyFont="1" applyBorder="1" applyAlignment="1">
      <alignment horizontal="right" vertical="center" wrapText="1"/>
    </xf>
    <xf numFmtId="165" fontId="4" fillId="0" borderId="3" xfId="1" applyNumberFormat="1" applyFont="1" applyBorder="1" applyAlignment="1">
      <alignment horizontal="righ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5" fillId="0" borderId="0" xfId="0" applyFont="1" applyBorder="1" applyAlignment="1">
      <alignment horizontal="center"/>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165" fontId="4" fillId="0" borderId="6" xfId="1" applyNumberFormat="1" applyFont="1" applyBorder="1" applyAlignment="1">
      <alignment horizontal="center" vertical="center" wrapText="1"/>
    </xf>
    <xf numFmtId="165" fontId="4" fillId="0" borderId="7" xfId="1" applyNumberFormat="1" applyFont="1" applyBorder="1" applyAlignment="1">
      <alignment horizontal="center" vertical="center" wrapText="1"/>
    </xf>
    <xf numFmtId="165" fontId="4" fillId="0" borderId="3" xfId="1" applyNumberFormat="1" applyFont="1" applyBorder="1" applyAlignment="1">
      <alignment horizontal="center" vertical="center" wrapText="1"/>
    </xf>
    <xf numFmtId="165" fontId="4" fillId="0" borderId="1" xfId="1" applyNumberFormat="1" applyFont="1" applyBorder="1" applyAlignment="1">
      <alignment horizont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18" fillId="2" borderId="29"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661035</xdr:colOff>
      <xdr:row>1</xdr:row>
      <xdr:rowOff>28575</xdr:rowOff>
    </xdr:from>
    <xdr:to>
      <xdr:col>1</xdr:col>
      <xdr:colOff>1615385</xdr:colOff>
      <xdr:row>1</xdr:row>
      <xdr:rowOff>30163</xdr:rowOff>
    </xdr:to>
    <xdr:cxnSp macro="">
      <xdr:nvCxnSpPr>
        <xdr:cNvPr id="2" name="Straight Connector 1"/>
        <xdr:cNvCxnSpPr/>
      </xdr:nvCxnSpPr>
      <xdr:spPr>
        <a:xfrm>
          <a:off x="1203960" y="381000"/>
          <a:ext cx="95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942975</xdr:colOff>
      <xdr:row>2</xdr:row>
      <xdr:rowOff>38100</xdr:rowOff>
    </xdr:from>
    <xdr:to>
      <xdr:col>2</xdr:col>
      <xdr:colOff>342900</xdr:colOff>
      <xdr:row>2</xdr:row>
      <xdr:rowOff>39688</xdr:rowOff>
    </xdr:to>
    <xdr:cxnSp macro="">
      <xdr:nvCxnSpPr>
        <xdr:cNvPr id="3" name="Straight Connector 2"/>
        <xdr:cNvCxnSpPr/>
      </xdr:nvCxnSpPr>
      <xdr:spPr>
        <a:xfrm>
          <a:off x="1304925" y="400050"/>
          <a:ext cx="12668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0</xdr:row>
      <xdr:rowOff>342900</xdr:rowOff>
    </xdr:from>
    <xdr:to>
      <xdr:col>2</xdr:col>
      <xdr:colOff>123825</xdr:colOff>
      <xdr:row>0</xdr:row>
      <xdr:rowOff>344488</xdr:rowOff>
    </xdr:to>
    <xdr:cxnSp macro="">
      <xdr:nvCxnSpPr>
        <xdr:cNvPr id="3" name="Straight Connector 2"/>
        <xdr:cNvCxnSpPr/>
      </xdr:nvCxnSpPr>
      <xdr:spPr>
        <a:xfrm>
          <a:off x="723900" y="342900"/>
          <a:ext cx="10191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661035</xdr:colOff>
      <xdr:row>1</xdr:row>
      <xdr:rowOff>28575</xdr:rowOff>
    </xdr:from>
    <xdr:to>
      <xdr:col>1</xdr:col>
      <xdr:colOff>1615385</xdr:colOff>
      <xdr:row>1</xdr:row>
      <xdr:rowOff>30163</xdr:rowOff>
    </xdr:to>
    <xdr:cxnSp macro="">
      <xdr:nvCxnSpPr>
        <xdr:cNvPr id="2" name="Straight Connector 1"/>
        <xdr:cNvCxnSpPr/>
      </xdr:nvCxnSpPr>
      <xdr:spPr>
        <a:xfrm>
          <a:off x="1203960" y="381000"/>
          <a:ext cx="95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661035</xdr:colOff>
      <xdr:row>1</xdr:row>
      <xdr:rowOff>28575</xdr:rowOff>
    </xdr:from>
    <xdr:to>
      <xdr:col>1</xdr:col>
      <xdr:colOff>1615385</xdr:colOff>
      <xdr:row>1</xdr:row>
      <xdr:rowOff>30163</xdr:rowOff>
    </xdr:to>
    <xdr:cxnSp macro="">
      <xdr:nvCxnSpPr>
        <xdr:cNvPr id="2" name="Straight Connector 1"/>
        <xdr:cNvCxnSpPr/>
      </xdr:nvCxnSpPr>
      <xdr:spPr>
        <a:xfrm>
          <a:off x="1203960" y="381000"/>
          <a:ext cx="95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8"/>
  <sheetViews>
    <sheetView workbookViewId="0">
      <pane xSplit="8" topLeftCell="I1" activePane="topRight" state="frozen"/>
      <selection activeCell="A6" sqref="A6"/>
      <selection pane="topRight" activeCell="D87" sqref="D87"/>
    </sheetView>
  </sheetViews>
  <sheetFormatPr defaultRowHeight="15.75"/>
  <cols>
    <col min="1" max="1" width="5.7109375" style="65" customWidth="1"/>
    <col min="2" max="2" width="27.42578125" style="65" customWidth="1"/>
    <col min="3" max="3" width="9" style="65" customWidth="1"/>
    <col min="4" max="4" width="9.28515625" style="65" customWidth="1"/>
    <col min="5" max="5" width="9.85546875" style="65" customWidth="1"/>
    <col min="6" max="7" width="12.42578125" style="115" customWidth="1"/>
    <col min="8" max="8" width="12.7109375" style="115" customWidth="1"/>
    <col min="9" max="9" width="12.7109375" style="63" customWidth="1"/>
    <col min="10" max="11" width="9.140625" style="63"/>
    <col min="12" max="13" width="9.140625" style="64"/>
    <col min="14" max="20" width="9.140625" style="63"/>
    <col min="21" max="16384" width="9.140625" style="65"/>
  </cols>
  <sheetData>
    <row r="1" spans="1:20" ht="27.75" customHeight="1">
      <c r="A1" s="355" t="s">
        <v>111</v>
      </c>
      <c r="B1" s="355"/>
      <c r="C1" s="355"/>
      <c r="D1" s="62"/>
      <c r="E1" s="62"/>
      <c r="F1" s="214"/>
      <c r="G1" s="214"/>
      <c r="H1" s="214"/>
    </row>
    <row r="2" spans="1:20" s="68" customFormat="1" ht="42.75" customHeight="1">
      <c r="A2" s="356" t="s">
        <v>275</v>
      </c>
      <c r="B2" s="356"/>
      <c r="C2" s="356"/>
      <c r="D2" s="356"/>
      <c r="E2" s="356"/>
      <c r="F2" s="356"/>
      <c r="G2" s="356"/>
      <c r="H2" s="356"/>
      <c r="I2" s="66"/>
      <c r="J2" s="66"/>
      <c r="K2" s="66"/>
      <c r="L2" s="67"/>
      <c r="M2" s="67"/>
      <c r="N2" s="66"/>
      <c r="O2" s="66"/>
      <c r="P2" s="66"/>
      <c r="Q2" s="66"/>
      <c r="R2" s="66"/>
      <c r="S2" s="66"/>
      <c r="T2" s="66"/>
    </row>
    <row r="3" spans="1:20" s="68" customFormat="1" ht="41.25" customHeight="1">
      <c r="A3" s="357" t="s">
        <v>184</v>
      </c>
      <c r="B3" s="357"/>
      <c r="C3" s="357"/>
      <c r="D3" s="357"/>
      <c r="E3" s="357"/>
      <c r="F3" s="357"/>
      <c r="G3" s="357"/>
      <c r="H3" s="357"/>
      <c r="I3" s="66"/>
      <c r="J3" s="66"/>
      <c r="K3" s="66"/>
      <c r="L3" s="67"/>
      <c r="M3" s="67"/>
      <c r="N3" s="66"/>
      <c r="O3" s="66"/>
      <c r="P3" s="66"/>
      <c r="Q3" s="66"/>
      <c r="R3" s="66"/>
      <c r="S3" s="66"/>
      <c r="T3" s="66"/>
    </row>
    <row r="4" spans="1:20" s="68" customFormat="1" ht="20.25" customHeight="1">
      <c r="A4" s="356" t="s">
        <v>195</v>
      </c>
      <c r="B4" s="356"/>
      <c r="C4" s="356"/>
      <c r="D4" s="356"/>
      <c r="E4" s="356"/>
      <c r="F4" s="356"/>
      <c r="G4" s="356"/>
      <c r="H4" s="356"/>
      <c r="I4" s="66"/>
      <c r="J4" s="66"/>
      <c r="K4" s="66"/>
      <c r="L4" s="67"/>
      <c r="M4" s="67"/>
      <c r="N4" s="66"/>
      <c r="O4" s="66"/>
      <c r="P4" s="66"/>
      <c r="Q4" s="66"/>
      <c r="R4" s="66"/>
      <c r="S4" s="66"/>
      <c r="T4" s="66"/>
    </row>
    <row r="5" spans="1:20" s="68" customFormat="1" ht="23.25" customHeight="1" thickBot="1">
      <c r="A5" s="69"/>
      <c r="B5" s="69"/>
      <c r="C5" s="69"/>
      <c r="D5" s="69"/>
      <c r="E5" s="69"/>
      <c r="F5" s="216"/>
      <c r="G5" s="216"/>
      <c r="H5" s="70" t="s">
        <v>112</v>
      </c>
      <c r="I5" s="66"/>
      <c r="J5" s="66"/>
      <c r="K5" s="66"/>
      <c r="L5" s="67"/>
      <c r="M5" s="67"/>
      <c r="N5" s="66"/>
      <c r="O5" s="66"/>
      <c r="P5" s="66"/>
      <c r="Q5" s="66"/>
      <c r="R5" s="66"/>
      <c r="S5" s="66"/>
      <c r="T5" s="66"/>
    </row>
    <row r="6" spans="1:20" s="115" customFormat="1" ht="13.5" customHeight="1" thickTop="1">
      <c r="A6" s="358" t="s">
        <v>0</v>
      </c>
      <c r="B6" s="353" t="s">
        <v>113</v>
      </c>
      <c r="C6" s="353" t="s">
        <v>114</v>
      </c>
      <c r="D6" s="353" t="s">
        <v>115</v>
      </c>
      <c r="E6" s="353" t="s">
        <v>229</v>
      </c>
      <c r="F6" s="353" t="s">
        <v>235</v>
      </c>
      <c r="G6" s="353" t="s">
        <v>236</v>
      </c>
      <c r="H6" s="360" t="s">
        <v>117</v>
      </c>
      <c r="I6" s="116"/>
      <c r="J6" s="116"/>
      <c r="K6" s="116"/>
      <c r="L6" s="182"/>
      <c r="M6" s="182"/>
      <c r="N6" s="116"/>
      <c r="O6" s="116"/>
      <c r="P6" s="116"/>
      <c r="Q6" s="116"/>
      <c r="R6" s="116"/>
      <c r="S6" s="116"/>
      <c r="T6" s="116"/>
    </row>
    <row r="7" spans="1:20" s="115" customFormat="1" ht="44.25" customHeight="1">
      <c r="A7" s="359"/>
      <c r="B7" s="354"/>
      <c r="C7" s="354"/>
      <c r="D7" s="354"/>
      <c r="E7" s="354"/>
      <c r="F7" s="354"/>
      <c r="G7" s="354"/>
      <c r="H7" s="361"/>
      <c r="I7" s="116"/>
      <c r="J7" s="116"/>
      <c r="K7" s="116"/>
      <c r="L7" s="182"/>
      <c r="M7" s="182"/>
      <c r="N7" s="116"/>
      <c r="O7" s="116"/>
      <c r="P7" s="116"/>
      <c r="Q7" s="116"/>
      <c r="R7" s="116"/>
      <c r="S7" s="116"/>
      <c r="T7" s="116"/>
    </row>
    <row r="8" spans="1:20" s="115" customFormat="1">
      <c r="A8" s="71">
        <v>1</v>
      </c>
      <c r="B8" s="72">
        <v>2</v>
      </c>
      <c r="C8" s="72">
        <v>3</v>
      </c>
      <c r="D8" s="72">
        <v>4</v>
      </c>
      <c r="E8" s="72">
        <v>5</v>
      </c>
      <c r="F8" s="72" t="s">
        <v>118</v>
      </c>
      <c r="G8" s="212"/>
      <c r="H8" s="73">
        <v>7</v>
      </c>
      <c r="I8" s="116"/>
      <c r="J8" s="116"/>
      <c r="K8" s="116"/>
      <c r="L8" s="182"/>
      <c r="M8" s="182"/>
      <c r="N8" s="116"/>
      <c r="O8" s="116"/>
      <c r="P8" s="116"/>
      <c r="Q8" s="116"/>
      <c r="R8" s="116"/>
      <c r="S8" s="116"/>
      <c r="T8" s="116"/>
    </row>
    <row r="9" spans="1:20" s="68" customFormat="1" ht="66.75" customHeight="1">
      <c r="A9" s="74">
        <v>1</v>
      </c>
      <c r="B9" s="75" t="s">
        <v>197</v>
      </c>
      <c r="C9" s="76"/>
      <c r="D9" s="77"/>
      <c r="E9" s="78"/>
      <c r="F9" s="78">
        <f>SUM(F10:F11)</f>
        <v>640000</v>
      </c>
      <c r="G9" s="213">
        <f t="shared" ref="G9:G16" si="0">F9</f>
        <v>640000</v>
      </c>
      <c r="H9" s="215" t="s">
        <v>237</v>
      </c>
      <c r="I9" s="66"/>
      <c r="J9" s="66"/>
      <c r="K9" s="79"/>
      <c r="L9" s="80"/>
      <c r="M9" s="80"/>
      <c r="N9" s="79"/>
      <c r="O9" s="66"/>
      <c r="P9" s="66"/>
      <c r="Q9" s="66"/>
      <c r="R9" s="66"/>
      <c r="S9" s="66"/>
      <c r="T9" s="66"/>
    </row>
    <row r="10" spans="1:20" s="252" customFormat="1" ht="54.75" customHeight="1">
      <c r="A10" s="246" t="s">
        <v>119</v>
      </c>
      <c r="B10" s="247" t="s">
        <v>180</v>
      </c>
      <c r="C10" s="248" t="s">
        <v>181</v>
      </c>
      <c r="D10" s="249">
        <v>64</v>
      </c>
      <c r="E10" s="250">
        <v>2500</v>
      </c>
      <c r="F10" s="250">
        <f>E10*D10*2</f>
        <v>320000</v>
      </c>
      <c r="G10" s="251">
        <f t="shared" si="0"/>
        <v>320000</v>
      </c>
      <c r="H10" s="320"/>
      <c r="K10" s="253"/>
      <c r="L10" s="254"/>
      <c r="M10" s="254"/>
      <c r="N10" s="253"/>
    </row>
    <row r="11" spans="1:20" s="252" customFormat="1" ht="54.75" customHeight="1">
      <c r="A11" s="255" t="s">
        <v>119</v>
      </c>
      <c r="B11" s="256" t="s">
        <v>182</v>
      </c>
      <c r="C11" s="257" t="s">
        <v>181</v>
      </c>
      <c r="D11" s="258">
        <v>64</v>
      </c>
      <c r="E11" s="259">
        <v>2500</v>
      </c>
      <c r="F11" s="259">
        <f>E11*D11*2</f>
        <v>320000</v>
      </c>
      <c r="G11" s="260">
        <f t="shared" si="0"/>
        <v>320000</v>
      </c>
      <c r="H11" s="319"/>
      <c r="K11" s="253"/>
      <c r="L11" s="254"/>
      <c r="M11" s="254"/>
      <c r="N11" s="253"/>
    </row>
    <row r="12" spans="1:20" s="267" customFormat="1" ht="51" customHeight="1">
      <c r="A12" s="261">
        <v>2</v>
      </c>
      <c r="B12" s="262" t="s">
        <v>124</v>
      </c>
      <c r="C12" s="263"/>
      <c r="D12" s="264"/>
      <c r="E12" s="265"/>
      <c r="F12" s="265">
        <f>F13+F14</f>
        <v>192000</v>
      </c>
      <c r="G12" s="266">
        <f t="shared" si="0"/>
        <v>192000</v>
      </c>
      <c r="H12" s="298" t="s">
        <v>237</v>
      </c>
      <c r="K12" s="268"/>
      <c r="L12" s="269"/>
      <c r="M12" s="269"/>
      <c r="N12" s="268"/>
    </row>
    <row r="13" spans="1:20" s="252" customFormat="1" ht="41.25" customHeight="1">
      <c r="A13" s="246" t="s">
        <v>119</v>
      </c>
      <c r="B13" s="247" t="s">
        <v>183</v>
      </c>
      <c r="C13" s="248" t="s">
        <v>181</v>
      </c>
      <c r="D13" s="249">
        <v>64</v>
      </c>
      <c r="E13" s="250">
        <v>1500</v>
      </c>
      <c r="F13" s="250">
        <f>D13*E13</f>
        <v>96000</v>
      </c>
      <c r="G13" s="251">
        <f t="shared" si="0"/>
        <v>96000</v>
      </c>
      <c r="H13" s="270"/>
      <c r="K13" s="253"/>
      <c r="L13" s="254"/>
      <c r="M13" s="254"/>
      <c r="N13" s="253"/>
    </row>
    <row r="14" spans="1:20" s="252" customFormat="1" ht="47.25" customHeight="1">
      <c r="A14" s="271" t="s">
        <v>119</v>
      </c>
      <c r="B14" s="272" t="s">
        <v>124</v>
      </c>
      <c r="C14" s="273" t="s">
        <v>181</v>
      </c>
      <c r="D14" s="274">
        <v>64</v>
      </c>
      <c r="E14" s="275">
        <v>1500</v>
      </c>
      <c r="F14" s="275">
        <f>E14*D14</f>
        <v>96000</v>
      </c>
      <c r="G14" s="276">
        <f t="shared" si="0"/>
        <v>96000</v>
      </c>
      <c r="H14" s="326"/>
      <c r="K14" s="253"/>
      <c r="L14" s="254"/>
      <c r="M14" s="254"/>
      <c r="N14" s="253"/>
    </row>
    <row r="15" spans="1:20" s="252" customFormat="1" ht="49.5" customHeight="1">
      <c r="A15" s="277">
        <v>3</v>
      </c>
      <c r="B15" s="262" t="s">
        <v>125</v>
      </c>
      <c r="C15" s="263"/>
      <c r="D15" s="264"/>
      <c r="E15" s="265"/>
      <c r="F15" s="265">
        <f>SUM(F16:F18)</f>
        <v>36000000</v>
      </c>
      <c r="G15" s="266">
        <f t="shared" si="0"/>
        <v>36000000</v>
      </c>
      <c r="H15" s="278"/>
      <c r="K15" s="253"/>
      <c r="L15" s="254"/>
      <c r="M15" s="254"/>
      <c r="N15" s="253"/>
    </row>
    <row r="16" spans="1:20" s="252" customFormat="1" ht="80.25" customHeight="1">
      <c r="A16" s="279" t="s">
        <v>119</v>
      </c>
      <c r="B16" s="280" t="s">
        <v>177</v>
      </c>
      <c r="C16" s="281" t="s">
        <v>178</v>
      </c>
      <c r="D16" s="282">
        <v>3</v>
      </c>
      <c r="E16" s="283">
        <v>3000000</v>
      </c>
      <c r="F16" s="283">
        <f>E16*D16</f>
        <v>9000000</v>
      </c>
      <c r="G16" s="284">
        <f t="shared" si="0"/>
        <v>9000000</v>
      </c>
      <c r="H16" s="285" t="s">
        <v>238</v>
      </c>
      <c r="K16" s="253"/>
      <c r="L16" s="254"/>
      <c r="M16" s="254"/>
      <c r="N16" s="253"/>
    </row>
    <row r="17" spans="1:14" s="252" customFormat="1" ht="87" customHeight="1">
      <c r="A17" s="286" t="s">
        <v>119</v>
      </c>
      <c r="B17" s="287" t="s">
        <v>176</v>
      </c>
      <c r="C17" s="288" t="s">
        <v>178</v>
      </c>
      <c r="D17" s="289">
        <v>6</v>
      </c>
      <c r="E17" s="290">
        <v>3000000</v>
      </c>
      <c r="F17" s="283">
        <f>E17*D17</f>
        <v>18000000</v>
      </c>
      <c r="G17" s="284">
        <f>F17</f>
        <v>18000000</v>
      </c>
      <c r="H17" s="285" t="s">
        <v>239</v>
      </c>
      <c r="K17" s="253"/>
      <c r="L17" s="254"/>
      <c r="M17" s="254"/>
      <c r="N17" s="253"/>
    </row>
    <row r="18" spans="1:14" s="252" customFormat="1" ht="90" customHeight="1">
      <c r="A18" s="255" t="s">
        <v>119</v>
      </c>
      <c r="B18" s="256" t="s">
        <v>126</v>
      </c>
      <c r="C18" s="257" t="s">
        <v>178</v>
      </c>
      <c r="D18" s="258">
        <v>3</v>
      </c>
      <c r="E18" s="259">
        <v>3000000</v>
      </c>
      <c r="F18" s="283">
        <f>E18*D18</f>
        <v>9000000</v>
      </c>
      <c r="G18" s="284">
        <f>F18</f>
        <v>9000000</v>
      </c>
      <c r="H18" s="285" t="s">
        <v>240</v>
      </c>
      <c r="K18" s="253"/>
      <c r="L18" s="254"/>
      <c r="M18" s="254"/>
      <c r="N18" s="253"/>
    </row>
    <row r="19" spans="1:14" s="267" customFormat="1" ht="75.75" customHeight="1">
      <c r="A19" s="277">
        <v>4</v>
      </c>
      <c r="B19" s="291" t="s">
        <v>127</v>
      </c>
      <c r="C19" s="263"/>
      <c r="D19" s="264"/>
      <c r="E19" s="265"/>
      <c r="F19" s="265">
        <f>SUM(F20:F20)</f>
        <v>544000</v>
      </c>
      <c r="G19" s="266">
        <f t="shared" ref="G19:G24" si="1">F19</f>
        <v>544000</v>
      </c>
      <c r="H19" s="298" t="s">
        <v>237</v>
      </c>
      <c r="K19" s="268"/>
      <c r="L19" s="269"/>
      <c r="M19" s="269"/>
      <c r="N19" s="268"/>
    </row>
    <row r="20" spans="1:14" s="252" customFormat="1" ht="57.75" customHeight="1">
      <c r="A20" s="279" t="s">
        <v>119</v>
      </c>
      <c r="B20" s="280" t="s">
        <v>175</v>
      </c>
      <c r="C20" s="281" t="s">
        <v>181</v>
      </c>
      <c r="D20" s="282">
        <v>64</v>
      </c>
      <c r="E20" s="283">
        <v>8500</v>
      </c>
      <c r="F20" s="283">
        <f>E20*D20</f>
        <v>544000</v>
      </c>
      <c r="G20" s="284">
        <f t="shared" si="1"/>
        <v>544000</v>
      </c>
      <c r="H20" s="292"/>
      <c r="K20" s="253"/>
      <c r="L20" s="254"/>
      <c r="M20" s="254"/>
      <c r="N20" s="253"/>
    </row>
    <row r="21" spans="1:14" s="267" customFormat="1" ht="69.75" customHeight="1">
      <c r="A21" s="277">
        <v>5</v>
      </c>
      <c r="B21" s="291" t="s">
        <v>128</v>
      </c>
      <c r="C21" s="263"/>
      <c r="D21" s="264">
        <f>D22</f>
        <v>64</v>
      </c>
      <c r="E21" s="265"/>
      <c r="F21" s="265">
        <f>SUM(F22:F22)</f>
        <v>256000</v>
      </c>
      <c r="G21" s="266">
        <f t="shared" si="1"/>
        <v>256000</v>
      </c>
      <c r="H21" s="298" t="s">
        <v>237</v>
      </c>
      <c r="K21" s="268"/>
      <c r="L21" s="269"/>
      <c r="M21" s="269"/>
      <c r="N21" s="268"/>
    </row>
    <row r="22" spans="1:14" s="252" customFormat="1" ht="57" customHeight="1">
      <c r="A22" s="293" t="s">
        <v>119</v>
      </c>
      <c r="B22" s="294" t="s">
        <v>128</v>
      </c>
      <c r="C22" s="209"/>
      <c r="D22" s="295">
        <v>64</v>
      </c>
      <c r="E22" s="296">
        <v>4000</v>
      </c>
      <c r="F22" s="296">
        <f>E22*D22</f>
        <v>256000</v>
      </c>
      <c r="G22" s="297">
        <f t="shared" si="1"/>
        <v>256000</v>
      </c>
      <c r="H22" s="298"/>
      <c r="K22" s="253"/>
      <c r="L22" s="254"/>
      <c r="M22" s="254"/>
      <c r="N22" s="253"/>
    </row>
    <row r="23" spans="1:14" s="267" customFormat="1" ht="75" customHeight="1">
      <c r="A23" s="277">
        <v>6</v>
      </c>
      <c r="B23" s="291" t="s">
        <v>129</v>
      </c>
      <c r="C23" s="263"/>
      <c r="D23" s="264"/>
      <c r="E23" s="265"/>
      <c r="F23" s="265">
        <f>SUM(F24:F24)</f>
        <v>18000</v>
      </c>
      <c r="G23" s="266">
        <f t="shared" si="1"/>
        <v>18000</v>
      </c>
      <c r="H23" s="298" t="s">
        <v>237</v>
      </c>
      <c r="K23" s="268"/>
      <c r="L23" s="269"/>
      <c r="M23" s="269"/>
      <c r="N23" s="268"/>
    </row>
    <row r="24" spans="1:14" s="252" customFormat="1" ht="39" customHeight="1">
      <c r="A24" s="279" t="s">
        <v>119</v>
      </c>
      <c r="B24" s="299" t="s">
        <v>129</v>
      </c>
      <c r="C24" s="281"/>
      <c r="D24" s="282">
        <v>60</v>
      </c>
      <c r="E24" s="283">
        <v>300</v>
      </c>
      <c r="F24" s="283">
        <f>E24*D24</f>
        <v>18000</v>
      </c>
      <c r="G24" s="284">
        <f t="shared" si="1"/>
        <v>18000</v>
      </c>
      <c r="H24" s="292"/>
      <c r="K24" s="253"/>
      <c r="L24" s="254"/>
      <c r="M24" s="254"/>
      <c r="N24" s="253"/>
    </row>
    <row r="25" spans="1:14" s="267" customFormat="1" ht="33.75" customHeight="1">
      <c r="A25" s="277">
        <v>7</v>
      </c>
      <c r="B25" s="291" t="s">
        <v>130</v>
      </c>
      <c r="C25" s="263"/>
      <c r="D25" s="264"/>
      <c r="E25" s="265"/>
      <c r="F25" s="265">
        <f>F26+F30+F34+F41+F44+F52+F57</f>
        <v>59964000</v>
      </c>
      <c r="G25" s="266">
        <f>SUM(G26+G30+G34+G41+G44+G52+G57)</f>
        <v>50164000</v>
      </c>
      <c r="H25" s="300" t="s">
        <v>237</v>
      </c>
      <c r="K25" s="268"/>
      <c r="L25" s="269"/>
      <c r="M25" s="269"/>
      <c r="N25" s="268"/>
    </row>
    <row r="26" spans="1:14" s="307" customFormat="1" ht="37.5" customHeight="1">
      <c r="A26" s="301" t="s">
        <v>141</v>
      </c>
      <c r="B26" s="302" t="s">
        <v>131</v>
      </c>
      <c r="C26" s="303"/>
      <c r="D26" s="304">
        <f>SUM(D27:D29)</f>
        <v>10</v>
      </c>
      <c r="E26" s="305"/>
      <c r="F26" s="305">
        <f>SUM(F27:F29)</f>
        <v>8900000</v>
      </c>
      <c r="G26" s="306">
        <f>SUM(G27:G29)</f>
        <v>8900000</v>
      </c>
      <c r="H26" s="300" t="s">
        <v>237</v>
      </c>
      <c r="K26" s="308"/>
      <c r="L26" s="309"/>
      <c r="M26" s="309"/>
      <c r="N26" s="308"/>
    </row>
    <row r="27" spans="1:14" s="252" customFormat="1" ht="24" customHeight="1">
      <c r="A27" s="279" t="s">
        <v>119</v>
      </c>
      <c r="B27" s="280" t="s">
        <v>137</v>
      </c>
      <c r="C27" s="281" t="s">
        <v>161</v>
      </c>
      <c r="D27" s="282">
        <v>1</v>
      </c>
      <c r="E27" s="283">
        <v>1500000</v>
      </c>
      <c r="F27" s="283">
        <f>E27*D27</f>
        <v>1500000</v>
      </c>
      <c r="G27" s="284">
        <f>F27</f>
        <v>1500000</v>
      </c>
      <c r="H27" s="292"/>
      <c r="K27" s="253"/>
      <c r="L27" s="254"/>
      <c r="M27" s="254"/>
      <c r="N27" s="253"/>
    </row>
    <row r="28" spans="1:14" s="252" customFormat="1" ht="24" customHeight="1">
      <c r="A28" s="279" t="s">
        <v>119</v>
      </c>
      <c r="B28" s="280" t="s">
        <v>139</v>
      </c>
      <c r="C28" s="281" t="s">
        <v>161</v>
      </c>
      <c r="D28" s="282">
        <v>1</v>
      </c>
      <c r="E28" s="283">
        <v>1000000</v>
      </c>
      <c r="F28" s="283">
        <f>E28*D28</f>
        <v>1000000</v>
      </c>
      <c r="G28" s="284">
        <f>F28</f>
        <v>1000000</v>
      </c>
      <c r="H28" s="292"/>
      <c r="K28" s="253"/>
      <c r="L28" s="254"/>
      <c r="M28" s="254"/>
      <c r="N28" s="253"/>
    </row>
    <row r="29" spans="1:14" s="252" customFormat="1" ht="24" customHeight="1">
      <c r="A29" s="279" t="s">
        <v>119</v>
      </c>
      <c r="B29" s="280" t="s">
        <v>140</v>
      </c>
      <c r="C29" s="281" t="s">
        <v>161</v>
      </c>
      <c r="D29" s="282">
        <v>8</v>
      </c>
      <c r="E29" s="283">
        <v>800000</v>
      </c>
      <c r="F29" s="283">
        <f>E29*D29</f>
        <v>6400000</v>
      </c>
      <c r="G29" s="284">
        <f>F29</f>
        <v>6400000</v>
      </c>
      <c r="H29" s="292"/>
      <c r="K29" s="253"/>
      <c r="L29" s="254"/>
      <c r="M29" s="254"/>
      <c r="N29" s="253"/>
    </row>
    <row r="30" spans="1:14" s="252" customFormat="1" ht="37.5" customHeight="1">
      <c r="A30" s="310" t="s">
        <v>142</v>
      </c>
      <c r="B30" s="311" t="s">
        <v>147</v>
      </c>
      <c r="C30" s="312"/>
      <c r="D30" s="313">
        <f>SUM(D31:D33)</f>
        <v>11</v>
      </c>
      <c r="E30" s="314"/>
      <c r="F30" s="314">
        <f>SUM(F31:F33)</f>
        <v>9400000</v>
      </c>
      <c r="G30" s="314">
        <f>SUM(G31:G33)</f>
        <v>6700000</v>
      </c>
      <c r="H30" s="300" t="s">
        <v>237</v>
      </c>
      <c r="K30" s="253"/>
      <c r="L30" s="254"/>
      <c r="M30" s="254"/>
      <c r="N30" s="253"/>
    </row>
    <row r="31" spans="1:14" s="307" customFormat="1" ht="24" customHeight="1">
      <c r="A31" s="286" t="s">
        <v>119</v>
      </c>
      <c r="B31" s="287" t="s">
        <v>148</v>
      </c>
      <c r="C31" s="288" t="s">
        <v>161</v>
      </c>
      <c r="D31" s="289">
        <v>1</v>
      </c>
      <c r="E31" s="290">
        <v>1200000</v>
      </c>
      <c r="F31" s="290">
        <f>E31*D31</f>
        <v>1200000</v>
      </c>
      <c r="G31" s="327">
        <v>600000</v>
      </c>
      <c r="H31" s="315"/>
      <c r="K31" s="308"/>
      <c r="L31" s="309"/>
      <c r="M31" s="309"/>
      <c r="N31" s="308"/>
    </row>
    <row r="32" spans="1:14" s="252" customFormat="1" ht="24" customHeight="1">
      <c r="A32" s="286" t="s">
        <v>119</v>
      </c>
      <c r="B32" s="287" t="s">
        <v>216</v>
      </c>
      <c r="C32" s="288" t="s">
        <v>161</v>
      </c>
      <c r="D32" s="289">
        <v>1</v>
      </c>
      <c r="E32" s="290">
        <v>1000000</v>
      </c>
      <c r="F32" s="290">
        <f>E32*D32</f>
        <v>1000000</v>
      </c>
      <c r="G32" s="327">
        <v>500000</v>
      </c>
      <c r="H32" s="315"/>
      <c r="K32" s="253"/>
      <c r="L32" s="254"/>
      <c r="M32" s="254"/>
      <c r="N32" s="253"/>
    </row>
    <row r="33" spans="1:14" s="252" customFormat="1" ht="24" customHeight="1">
      <c r="A33" s="286" t="s">
        <v>119</v>
      </c>
      <c r="B33" s="287" t="s">
        <v>57</v>
      </c>
      <c r="C33" s="288" t="s">
        <v>161</v>
      </c>
      <c r="D33" s="289">
        <v>9</v>
      </c>
      <c r="E33" s="290">
        <v>800000</v>
      </c>
      <c r="F33" s="290">
        <f>E33*D33</f>
        <v>7200000</v>
      </c>
      <c r="G33" s="327">
        <f>6*800000+2*400000</f>
        <v>5600000</v>
      </c>
      <c r="H33" s="315"/>
      <c r="K33" s="253"/>
      <c r="L33" s="254"/>
      <c r="M33" s="254"/>
      <c r="N33" s="253"/>
    </row>
    <row r="34" spans="1:14" s="252" customFormat="1" ht="34.5" customHeight="1">
      <c r="A34" s="310" t="s">
        <v>144</v>
      </c>
      <c r="B34" s="311" t="s">
        <v>132</v>
      </c>
      <c r="C34" s="312"/>
      <c r="D34" s="313">
        <f>SUM(D35:D40)</f>
        <v>11</v>
      </c>
      <c r="E34" s="314"/>
      <c r="F34" s="314">
        <f>SUM(F35:F40)</f>
        <v>9400000</v>
      </c>
      <c r="G34" s="314">
        <f>SUM(G35:G40)</f>
        <v>7900000</v>
      </c>
      <c r="H34" s="300" t="s">
        <v>237</v>
      </c>
      <c r="K34" s="253"/>
      <c r="L34" s="254"/>
      <c r="M34" s="254"/>
      <c r="N34" s="253"/>
    </row>
    <row r="35" spans="1:14" s="307" customFormat="1" ht="24" customHeight="1">
      <c r="A35" s="279" t="s">
        <v>119</v>
      </c>
      <c r="B35" s="280" t="s">
        <v>148</v>
      </c>
      <c r="C35" s="281" t="s">
        <v>161</v>
      </c>
      <c r="D35" s="282">
        <v>1</v>
      </c>
      <c r="E35" s="283">
        <v>1200000</v>
      </c>
      <c r="F35" s="283">
        <f t="shared" ref="F35:F40" si="2">E35*D35</f>
        <v>1200000</v>
      </c>
      <c r="G35" s="284">
        <v>600000</v>
      </c>
      <c r="H35" s="292"/>
      <c r="K35" s="308"/>
      <c r="L35" s="309"/>
      <c r="M35" s="309"/>
      <c r="N35" s="308"/>
    </row>
    <row r="36" spans="1:14" s="252" customFormat="1" ht="24" customHeight="1">
      <c r="A36" s="279" t="s">
        <v>119</v>
      </c>
      <c r="B36" s="280" t="s">
        <v>139</v>
      </c>
      <c r="C36" s="281" t="s">
        <v>161</v>
      </c>
      <c r="D36" s="282">
        <v>1</v>
      </c>
      <c r="E36" s="283">
        <v>1000000</v>
      </c>
      <c r="F36" s="283">
        <f t="shared" si="2"/>
        <v>1000000</v>
      </c>
      <c r="G36" s="284">
        <v>500000</v>
      </c>
      <c r="H36" s="292"/>
      <c r="K36" s="253"/>
      <c r="L36" s="254"/>
      <c r="M36" s="254"/>
      <c r="N36" s="253"/>
    </row>
    <row r="37" spans="1:14" s="252" customFormat="1" ht="24" customHeight="1">
      <c r="A37" s="279" t="s">
        <v>119</v>
      </c>
      <c r="B37" s="280" t="s">
        <v>151</v>
      </c>
      <c r="C37" s="281" t="s">
        <v>161</v>
      </c>
      <c r="D37" s="282">
        <v>1</v>
      </c>
      <c r="E37" s="283">
        <v>800000</v>
      </c>
      <c r="F37" s="283">
        <f t="shared" si="2"/>
        <v>800000</v>
      </c>
      <c r="G37" s="284">
        <v>800000</v>
      </c>
      <c r="H37" s="292"/>
      <c r="K37" s="253"/>
      <c r="L37" s="254"/>
      <c r="M37" s="254"/>
      <c r="N37" s="253"/>
    </row>
    <row r="38" spans="1:14" s="252" customFormat="1" ht="24" customHeight="1">
      <c r="A38" s="279" t="s">
        <v>119</v>
      </c>
      <c r="B38" s="280" t="s">
        <v>152</v>
      </c>
      <c r="C38" s="281" t="s">
        <v>161</v>
      </c>
      <c r="D38" s="282">
        <v>1</v>
      </c>
      <c r="E38" s="283">
        <v>800000</v>
      </c>
      <c r="F38" s="283">
        <f t="shared" si="2"/>
        <v>800000</v>
      </c>
      <c r="G38" s="284">
        <v>800000</v>
      </c>
      <c r="H38" s="292"/>
      <c r="K38" s="253"/>
      <c r="L38" s="254"/>
      <c r="M38" s="254"/>
      <c r="N38" s="253"/>
    </row>
    <row r="39" spans="1:14" s="252" customFormat="1" ht="24" customHeight="1">
      <c r="A39" s="279" t="s">
        <v>119</v>
      </c>
      <c r="B39" s="280" t="s">
        <v>153</v>
      </c>
      <c r="C39" s="281" t="s">
        <v>161</v>
      </c>
      <c r="D39" s="282">
        <v>6</v>
      </c>
      <c r="E39" s="283">
        <v>800000</v>
      </c>
      <c r="F39" s="283">
        <f t="shared" si="2"/>
        <v>4800000</v>
      </c>
      <c r="G39" s="284">
        <f>5*800000+400000</f>
        <v>4400000</v>
      </c>
      <c r="H39" s="292"/>
      <c r="K39" s="253"/>
      <c r="L39" s="254"/>
      <c r="M39" s="254"/>
      <c r="N39" s="253"/>
    </row>
    <row r="40" spans="1:14" s="252" customFormat="1" ht="24" customHeight="1">
      <c r="A40" s="279" t="s">
        <v>119</v>
      </c>
      <c r="B40" s="280" t="s">
        <v>154</v>
      </c>
      <c r="C40" s="281" t="s">
        <v>161</v>
      </c>
      <c r="D40" s="282">
        <v>1</v>
      </c>
      <c r="E40" s="283">
        <v>800000</v>
      </c>
      <c r="F40" s="283">
        <f t="shared" si="2"/>
        <v>800000</v>
      </c>
      <c r="G40" s="284">
        <v>800000</v>
      </c>
      <c r="H40" s="292"/>
      <c r="K40" s="253"/>
      <c r="L40" s="254"/>
      <c r="M40" s="254"/>
      <c r="N40" s="253"/>
    </row>
    <row r="41" spans="1:14" s="252" customFormat="1" ht="42.75" customHeight="1">
      <c r="A41" s="310" t="s">
        <v>145</v>
      </c>
      <c r="B41" s="311" t="s">
        <v>143</v>
      </c>
      <c r="C41" s="312"/>
      <c r="D41" s="313">
        <f>SUM(D42:D43)</f>
        <v>3</v>
      </c>
      <c r="E41" s="314"/>
      <c r="F41" s="314">
        <f>SUM(F42:F43)</f>
        <v>2800000</v>
      </c>
      <c r="G41" s="314">
        <f>SUM(G42:G43)</f>
        <v>1400000</v>
      </c>
      <c r="H41" s="300" t="s">
        <v>237</v>
      </c>
      <c r="K41" s="253"/>
      <c r="L41" s="254"/>
      <c r="M41" s="254"/>
      <c r="N41" s="253"/>
    </row>
    <row r="42" spans="1:14" s="252" customFormat="1" ht="42.75" customHeight="1">
      <c r="A42" s="286" t="s">
        <v>119</v>
      </c>
      <c r="B42" s="287" t="s">
        <v>148</v>
      </c>
      <c r="C42" s="288" t="s">
        <v>161</v>
      </c>
      <c r="D42" s="289">
        <v>1</v>
      </c>
      <c r="E42" s="290">
        <v>1200000</v>
      </c>
      <c r="F42" s="290">
        <f>E42*D42</f>
        <v>1200000</v>
      </c>
      <c r="G42" s="327">
        <v>600000</v>
      </c>
      <c r="H42" s="315"/>
      <c r="K42" s="253"/>
      <c r="L42" s="254"/>
      <c r="M42" s="254"/>
      <c r="N42" s="253"/>
    </row>
    <row r="43" spans="1:14" s="307" customFormat="1" ht="42.75" customHeight="1">
      <c r="A43" s="286" t="s">
        <v>119</v>
      </c>
      <c r="B43" s="287" t="s">
        <v>57</v>
      </c>
      <c r="C43" s="288" t="s">
        <v>161</v>
      </c>
      <c r="D43" s="289">
        <v>2</v>
      </c>
      <c r="E43" s="290">
        <v>800000</v>
      </c>
      <c r="F43" s="290">
        <f>E43*D43</f>
        <v>1600000</v>
      </c>
      <c r="G43" s="327">
        <v>800000</v>
      </c>
      <c r="H43" s="315"/>
      <c r="K43" s="308"/>
      <c r="L43" s="309"/>
      <c r="M43" s="309"/>
      <c r="N43" s="308"/>
    </row>
    <row r="44" spans="1:14" s="252" customFormat="1" ht="42.75" customHeight="1">
      <c r="A44" s="310" t="s">
        <v>146</v>
      </c>
      <c r="B44" s="311" t="s">
        <v>133</v>
      </c>
      <c r="C44" s="312"/>
      <c r="D44" s="313">
        <f>SUM(D45:D50)</f>
        <v>19</v>
      </c>
      <c r="E44" s="314"/>
      <c r="F44" s="314">
        <f>SUM(F45:F51)</f>
        <v>17264000</v>
      </c>
      <c r="G44" s="316">
        <f>SUM(G45:G51)</f>
        <v>17164000</v>
      </c>
      <c r="H44" s="317"/>
      <c r="K44" s="253"/>
      <c r="L44" s="254"/>
      <c r="M44" s="254"/>
      <c r="N44" s="253"/>
    </row>
    <row r="45" spans="1:14" s="252" customFormat="1" ht="42.75" customHeight="1">
      <c r="A45" s="279" t="s">
        <v>119</v>
      </c>
      <c r="B45" s="280" t="s">
        <v>148</v>
      </c>
      <c r="C45" s="281" t="s">
        <v>161</v>
      </c>
      <c r="D45" s="282">
        <v>1</v>
      </c>
      <c r="E45" s="283">
        <v>1200000</v>
      </c>
      <c r="F45" s="283">
        <f>E45*D45</f>
        <v>1200000</v>
      </c>
      <c r="G45" s="284">
        <f>F45</f>
        <v>1200000</v>
      </c>
      <c r="H45" s="285" t="s">
        <v>237</v>
      </c>
      <c r="K45" s="253"/>
      <c r="L45" s="254"/>
      <c r="M45" s="254"/>
      <c r="N45" s="253"/>
    </row>
    <row r="46" spans="1:14" s="307" customFormat="1" ht="42.75" customHeight="1">
      <c r="A46" s="279" t="s">
        <v>119</v>
      </c>
      <c r="B46" s="280" t="s">
        <v>216</v>
      </c>
      <c r="C46" s="281" t="s">
        <v>161</v>
      </c>
      <c r="D46" s="282">
        <v>1</v>
      </c>
      <c r="E46" s="283">
        <v>1000000</v>
      </c>
      <c r="F46" s="283">
        <f>D46*E46</f>
        <v>1000000</v>
      </c>
      <c r="G46" s="284">
        <v>0</v>
      </c>
      <c r="H46" s="292"/>
      <c r="K46" s="308"/>
      <c r="L46" s="309"/>
      <c r="M46" s="309"/>
      <c r="N46" s="308"/>
    </row>
    <row r="47" spans="1:14" s="252" customFormat="1" ht="42.75" customHeight="1">
      <c r="A47" s="279" t="s">
        <v>119</v>
      </c>
      <c r="B47" s="280" t="s">
        <v>139</v>
      </c>
      <c r="C47" s="281" t="s">
        <v>161</v>
      </c>
      <c r="D47" s="282">
        <v>1</v>
      </c>
      <c r="E47" s="283">
        <v>1000000</v>
      </c>
      <c r="F47" s="283">
        <f>E47*D47</f>
        <v>1000000</v>
      </c>
      <c r="G47" s="284">
        <f>F47</f>
        <v>1000000</v>
      </c>
      <c r="H47" s="292" t="s">
        <v>237</v>
      </c>
      <c r="K47" s="253"/>
      <c r="L47" s="254"/>
      <c r="M47" s="254"/>
      <c r="N47" s="253"/>
    </row>
    <row r="48" spans="1:14" s="252" customFormat="1" ht="112.5" customHeight="1">
      <c r="A48" s="279" t="s">
        <v>119</v>
      </c>
      <c r="B48" s="280" t="s">
        <v>159</v>
      </c>
      <c r="C48" s="281" t="s">
        <v>161</v>
      </c>
      <c r="D48" s="282">
        <v>4</v>
      </c>
      <c r="E48" s="283">
        <v>1000000</v>
      </c>
      <c r="F48" s="283">
        <f>E48*D48</f>
        <v>4000000</v>
      </c>
      <c r="G48" s="284">
        <f>1000000+1000000+2000000</f>
        <v>4000000</v>
      </c>
      <c r="H48" s="285" t="s">
        <v>241</v>
      </c>
      <c r="K48" s="253"/>
      <c r="L48" s="254"/>
      <c r="M48" s="254"/>
      <c r="N48" s="253"/>
    </row>
    <row r="49" spans="1:14" s="252" customFormat="1" ht="112.5" customHeight="1">
      <c r="A49" s="279" t="s">
        <v>119</v>
      </c>
      <c r="B49" s="280" t="s">
        <v>234</v>
      </c>
      <c r="C49" s="281" t="s">
        <v>161</v>
      </c>
      <c r="D49" s="282">
        <v>8</v>
      </c>
      <c r="E49" s="283">
        <v>800000</v>
      </c>
      <c r="F49" s="283">
        <f>E49*D49</f>
        <v>6400000</v>
      </c>
      <c r="G49" s="284">
        <f>800000+800000+800000+800000+800000+800000+800000*4</f>
        <v>8000000</v>
      </c>
      <c r="H49" s="285" t="s">
        <v>242</v>
      </c>
      <c r="K49" s="253"/>
      <c r="L49" s="254"/>
      <c r="M49" s="254"/>
      <c r="N49" s="253"/>
    </row>
    <row r="50" spans="1:14" s="252" customFormat="1" ht="68.25" customHeight="1">
      <c r="A50" s="279" t="s">
        <v>119</v>
      </c>
      <c r="B50" s="280" t="s">
        <v>168</v>
      </c>
      <c r="C50" s="281" t="s">
        <v>161</v>
      </c>
      <c r="D50" s="282">
        <v>4</v>
      </c>
      <c r="E50" s="283">
        <v>700000</v>
      </c>
      <c r="F50" s="283">
        <f>E50*D50</f>
        <v>2800000</v>
      </c>
      <c r="G50" s="284">
        <f>700000*3</f>
        <v>2100000</v>
      </c>
      <c r="H50" s="292" t="s">
        <v>237</v>
      </c>
      <c r="K50" s="253"/>
      <c r="L50" s="254"/>
      <c r="M50" s="254"/>
      <c r="N50" s="253"/>
    </row>
    <row r="51" spans="1:14" s="252" customFormat="1" ht="57.75" customHeight="1">
      <c r="A51" s="279" t="s">
        <v>119</v>
      </c>
      <c r="B51" s="280" t="s">
        <v>167</v>
      </c>
      <c r="C51" s="281" t="s">
        <v>165</v>
      </c>
      <c r="D51" s="282">
        <f>64*3</f>
        <v>192</v>
      </c>
      <c r="E51" s="283">
        <v>4500</v>
      </c>
      <c r="F51" s="283">
        <f>E51*D51</f>
        <v>864000</v>
      </c>
      <c r="G51" s="284">
        <v>864000</v>
      </c>
      <c r="H51" s="292" t="s">
        <v>237</v>
      </c>
      <c r="K51" s="253"/>
      <c r="L51" s="254"/>
      <c r="M51" s="254"/>
      <c r="N51" s="253"/>
    </row>
    <row r="52" spans="1:14" s="252" customFormat="1" ht="45.75" customHeight="1">
      <c r="A52" s="310" t="s">
        <v>155</v>
      </c>
      <c r="B52" s="311" t="s">
        <v>156</v>
      </c>
      <c r="C52" s="312"/>
      <c r="D52" s="313">
        <f>SUM(D53:D56)</f>
        <v>7</v>
      </c>
      <c r="E52" s="314"/>
      <c r="F52" s="314">
        <f>SUM(F53:F56)</f>
        <v>7000000</v>
      </c>
      <c r="G52" s="314">
        <f>SUM(G53:G56)</f>
        <v>4500000</v>
      </c>
      <c r="H52" s="300" t="s">
        <v>237</v>
      </c>
      <c r="K52" s="253"/>
      <c r="L52" s="254"/>
      <c r="M52" s="254"/>
      <c r="N52" s="253"/>
    </row>
    <row r="53" spans="1:14" s="307" customFormat="1" ht="37.5" customHeight="1">
      <c r="A53" s="279" t="s">
        <v>119</v>
      </c>
      <c r="B53" s="280" t="s">
        <v>148</v>
      </c>
      <c r="C53" s="281" t="s">
        <v>161</v>
      </c>
      <c r="D53" s="282">
        <v>1</v>
      </c>
      <c r="E53" s="283">
        <v>1200000</v>
      </c>
      <c r="F53" s="283">
        <f>E53*D53</f>
        <v>1200000</v>
      </c>
      <c r="G53" s="284">
        <v>600000</v>
      </c>
      <c r="H53" s="285"/>
      <c r="K53" s="308"/>
      <c r="L53" s="309"/>
      <c r="M53" s="309"/>
      <c r="N53" s="308"/>
    </row>
    <row r="54" spans="1:14" s="252" customFormat="1" ht="37.5" customHeight="1">
      <c r="A54" s="279" t="s">
        <v>119</v>
      </c>
      <c r="B54" s="280" t="s">
        <v>139</v>
      </c>
      <c r="C54" s="281" t="s">
        <v>161</v>
      </c>
      <c r="D54" s="282">
        <v>1</v>
      </c>
      <c r="E54" s="283">
        <v>1000000</v>
      </c>
      <c r="F54" s="283">
        <f>E54*D54</f>
        <v>1000000</v>
      </c>
      <c r="G54" s="284">
        <v>500000</v>
      </c>
      <c r="H54" s="292"/>
      <c r="K54" s="253"/>
      <c r="L54" s="254"/>
      <c r="M54" s="254"/>
      <c r="N54" s="253"/>
    </row>
    <row r="55" spans="1:14" s="252" customFormat="1" ht="37.5" customHeight="1">
      <c r="A55" s="279" t="s">
        <v>119</v>
      </c>
      <c r="B55" s="280" t="s">
        <v>162</v>
      </c>
      <c r="C55" s="281" t="s">
        <v>161</v>
      </c>
      <c r="D55" s="282">
        <v>4</v>
      </c>
      <c r="E55" s="283">
        <v>1000000</v>
      </c>
      <c r="F55" s="283">
        <f>E55*D55</f>
        <v>4000000</v>
      </c>
      <c r="G55" s="284">
        <v>3000000</v>
      </c>
      <c r="H55" s="292"/>
      <c r="K55" s="253"/>
      <c r="L55" s="254"/>
      <c r="M55" s="254"/>
      <c r="N55" s="253"/>
    </row>
    <row r="56" spans="1:14" s="252" customFormat="1" ht="37.5" customHeight="1">
      <c r="A56" s="279" t="s">
        <v>119</v>
      </c>
      <c r="B56" s="280" t="s">
        <v>163</v>
      </c>
      <c r="C56" s="281" t="s">
        <v>161</v>
      </c>
      <c r="D56" s="282">
        <v>1</v>
      </c>
      <c r="E56" s="283">
        <v>800000</v>
      </c>
      <c r="F56" s="283">
        <f>E56*D56</f>
        <v>800000</v>
      </c>
      <c r="G56" s="284">
        <v>400000</v>
      </c>
      <c r="H56" s="292"/>
      <c r="K56" s="253"/>
      <c r="L56" s="254"/>
      <c r="M56" s="254"/>
      <c r="N56" s="253"/>
    </row>
    <row r="57" spans="1:14" s="252" customFormat="1" ht="36.75" customHeight="1">
      <c r="A57" s="310" t="s">
        <v>157</v>
      </c>
      <c r="B57" s="311" t="s">
        <v>158</v>
      </c>
      <c r="C57" s="312"/>
      <c r="D57" s="313">
        <f>SUM(D58:D59)</f>
        <v>6</v>
      </c>
      <c r="E57" s="314"/>
      <c r="F57" s="314">
        <f>SUM(F58:F59)</f>
        <v>5200000</v>
      </c>
      <c r="G57" s="314">
        <f>SUM(G58:G59)</f>
        <v>3600000</v>
      </c>
      <c r="H57" s="300" t="s">
        <v>237</v>
      </c>
      <c r="K57" s="253"/>
      <c r="L57" s="254"/>
      <c r="M57" s="254"/>
      <c r="N57" s="253"/>
    </row>
    <row r="58" spans="1:14" s="307" customFormat="1" ht="31.5" customHeight="1">
      <c r="A58" s="286" t="s">
        <v>119</v>
      </c>
      <c r="B58" s="287" t="s">
        <v>148</v>
      </c>
      <c r="C58" s="288" t="s">
        <v>161</v>
      </c>
      <c r="D58" s="289">
        <v>1</v>
      </c>
      <c r="E58" s="290">
        <v>1200000</v>
      </c>
      <c r="F58" s="290">
        <f>E58*D58</f>
        <v>1200000</v>
      </c>
      <c r="G58" s="327">
        <v>0</v>
      </c>
      <c r="H58" s="315"/>
      <c r="K58" s="308"/>
      <c r="L58" s="309"/>
      <c r="M58" s="309"/>
      <c r="N58" s="308"/>
    </row>
    <row r="59" spans="1:14" s="252" customFormat="1" ht="31.5" customHeight="1">
      <c r="A59" s="286" t="s">
        <v>119</v>
      </c>
      <c r="B59" s="287" t="s">
        <v>57</v>
      </c>
      <c r="C59" s="288" t="s">
        <v>161</v>
      </c>
      <c r="D59" s="289">
        <v>5</v>
      </c>
      <c r="E59" s="290">
        <v>800000</v>
      </c>
      <c r="F59" s="290">
        <f>E59*D59</f>
        <v>4000000</v>
      </c>
      <c r="G59" s="327">
        <f>3*800000+3*400000</f>
        <v>3600000</v>
      </c>
      <c r="H59" s="315"/>
      <c r="K59" s="254">
        <f>G57+G52+G41+G34+G30+G26</f>
        <v>33000000</v>
      </c>
      <c r="L59" s="254"/>
      <c r="M59" s="254"/>
      <c r="N59" s="253"/>
    </row>
    <row r="60" spans="1:14" s="252" customFormat="1" ht="116.25" customHeight="1">
      <c r="A60" s="277">
        <v>8</v>
      </c>
      <c r="B60" s="291" t="s">
        <v>198</v>
      </c>
      <c r="C60" s="263"/>
      <c r="D60" s="264"/>
      <c r="E60" s="265"/>
      <c r="F60" s="265">
        <f>SUM(F61:F62)</f>
        <v>10001800</v>
      </c>
      <c r="G60" s="266">
        <f>F60</f>
        <v>10001800</v>
      </c>
      <c r="H60" s="318" t="s">
        <v>243</v>
      </c>
      <c r="K60" s="253"/>
      <c r="L60" s="254"/>
      <c r="M60" s="254"/>
      <c r="N60" s="253"/>
    </row>
    <row r="61" spans="1:14" s="267" customFormat="1" ht="100.5" customHeight="1">
      <c r="A61" s="279" t="s">
        <v>119</v>
      </c>
      <c r="B61" s="280" t="s">
        <v>199</v>
      </c>
      <c r="C61" s="281" t="s">
        <v>169</v>
      </c>
      <c r="D61" s="282">
        <v>20</v>
      </c>
      <c r="E61" s="283">
        <v>110000</v>
      </c>
      <c r="F61" s="283">
        <f>E61*D61</f>
        <v>2200000</v>
      </c>
      <c r="G61" s="284">
        <f>F61</f>
        <v>2200000</v>
      </c>
      <c r="H61" s="292"/>
      <c r="K61" s="268"/>
      <c r="L61" s="269"/>
      <c r="M61" s="269"/>
      <c r="N61" s="268"/>
    </row>
    <row r="62" spans="1:14" s="252" customFormat="1" ht="87" customHeight="1">
      <c r="A62" s="255" t="s">
        <v>119</v>
      </c>
      <c r="B62" s="287" t="s">
        <v>200</v>
      </c>
      <c r="C62" s="257" t="s">
        <v>173</v>
      </c>
      <c r="D62" s="258">
        <v>1</v>
      </c>
      <c r="E62" s="259">
        <v>7801800</v>
      </c>
      <c r="F62" s="259">
        <f>E62*D62</f>
        <v>7801800</v>
      </c>
      <c r="G62" s="260">
        <f>F62</f>
        <v>7801800</v>
      </c>
      <c r="H62" s="319"/>
      <c r="K62" s="253"/>
      <c r="L62" s="254"/>
      <c r="M62" s="254"/>
      <c r="N62" s="253"/>
    </row>
    <row r="63" spans="1:14" s="252" customFormat="1" ht="52.5" customHeight="1">
      <c r="A63" s="277">
        <v>9</v>
      </c>
      <c r="B63" s="291" t="s">
        <v>135</v>
      </c>
      <c r="C63" s="263"/>
      <c r="D63" s="264"/>
      <c r="E63" s="265"/>
      <c r="F63" s="265">
        <f>SUM(F64:F64)</f>
        <v>3150000</v>
      </c>
      <c r="G63" s="266">
        <f>G64</f>
        <v>0</v>
      </c>
      <c r="H63" s="278"/>
      <c r="K63" s="253"/>
      <c r="L63" s="254"/>
      <c r="M63" s="254"/>
      <c r="N63" s="253"/>
    </row>
    <row r="64" spans="1:14" s="267" customFormat="1" ht="63.75" customHeight="1">
      <c r="A64" s="279" t="s">
        <v>119</v>
      </c>
      <c r="B64" s="280" t="s">
        <v>232</v>
      </c>
      <c r="C64" s="281" t="s">
        <v>161</v>
      </c>
      <c r="D64" s="282">
        <v>45</v>
      </c>
      <c r="E64" s="283">
        <v>70000</v>
      </c>
      <c r="F64" s="283">
        <f>E64*D64</f>
        <v>3150000</v>
      </c>
      <c r="G64" s="284">
        <v>0</v>
      </c>
      <c r="H64" s="292"/>
      <c r="K64" s="268"/>
      <c r="L64" s="269"/>
      <c r="M64" s="269"/>
      <c r="N64" s="268"/>
    </row>
    <row r="65" spans="1:20" s="252" customFormat="1" ht="32.25" customHeight="1">
      <c r="A65" s="277">
        <v>10</v>
      </c>
      <c r="B65" s="291" t="s">
        <v>136</v>
      </c>
      <c r="C65" s="263"/>
      <c r="D65" s="264"/>
      <c r="E65" s="265"/>
      <c r="F65" s="265">
        <f>SUM(F66:F66)</f>
        <v>3500000</v>
      </c>
      <c r="G65" s="266">
        <f>G66</f>
        <v>2500000</v>
      </c>
      <c r="H65" s="278"/>
      <c r="K65" s="253"/>
      <c r="L65" s="254"/>
      <c r="M65" s="254"/>
      <c r="N65" s="253"/>
    </row>
    <row r="66" spans="1:20" s="267" customFormat="1" ht="61.5" customHeight="1">
      <c r="A66" s="246" t="s">
        <v>119</v>
      </c>
      <c r="B66" s="247" t="s">
        <v>233</v>
      </c>
      <c r="C66" s="248" t="s">
        <v>161</v>
      </c>
      <c r="D66" s="249">
        <v>50</v>
      </c>
      <c r="E66" s="250">
        <v>70000</v>
      </c>
      <c r="F66" s="250">
        <f>E66*D66</f>
        <v>3500000</v>
      </c>
      <c r="G66" s="251">
        <v>2500000</v>
      </c>
      <c r="H66" s="320"/>
      <c r="K66" s="268"/>
      <c r="L66" s="269"/>
      <c r="M66" s="269"/>
      <c r="N66" s="268"/>
    </row>
    <row r="67" spans="1:20" s="252" customFormat="1" ht="36" customHeight="1">
      <c r="A67" s="346" t="s">
        <v>120</v>
      </c>
      <c r="B67" s="347"/>
      <c r="C67" s="321"/>
      <c r="D67" s="322"/>
      <c r="E67" s="323"/>
      <c r="F67" s="323">
        <f>F65+F63+F60+F25+F23+F21+F19+F15+F12+F9</f>
        <v>114265800</v>
      </c>
      <c r="G67" s="324">
        <f>G65+G63+G60+G60+G23+G25+G21+G19+G15+G12+G9</f>
        <v>110317600</v>
      </c>
      <c r="H67" s="325"/>
      <c r="K67" s="253"/>
      <c r="L67" s="254"/>
      <c r="M67" s="254"/>
      <c r="N67" s="253"/>
    </row>
    <row r="68" spans="1:20" s="99" customFormat="1" ht="15.75" customHeight="1" thickBot="1">
      <c r="A68" s="351" t="s">
        <v>201</v>
      </c>
      <c r="B68" s="352"/>
      <c r="C68" s="348" t="e">
        <f ca="1">VND(G67)</f>
        <v>#NAME?</v>
      </c>
      <c r="D68" s="349"/>
      <c r="E68" s="349"/>
      <c r="F68" s="349"/>
      <c r="G68" s="349"/>
      <c r="H68" s="350"/>
      <c r="K68" s="100"/>
      <c r="L68" s="101"/>
      <c r="M68" s="101"/>
      <c r="N68" s="100"/>
    </row>
    <row r="69" spans="1:20" s="86" customFormat="1" ht="16.5" thickTop="1">
      <c r="A69" s="111"/>
      <c r="B69" s="112"/>
      <c r="C69" s="111"/>
      <c r="D69" s="113"/>
      <c r="E69" s="114"/>
      <c r="F69" s="114"/>
      <c r="G69" s="114"/>
      <c r="H69" s="111"/>
      <c r="K69" s="87"/>
      <c r="L69" s="88"/>
      <c r="M69" s="88"/>
      <c r="N69" s="87"/>
    </row>
    <row r="70" spans="1:20" s="115" customFormat="1" ht="16.5">
      <c r="D70" s="344" t="s">
        <v>121</v>
      </c>
      <c r="E70" s="344"/>
      <c r="F70" s="344"/>
      <c r="G70" s="344"/>
      <c r="H70" s="344"/>
      <c r="I70" s="116"/>
      <c r="J70" s="116"/>
      <c r="K70" s="117"/>
      <c r="L70" s="118"/>
      <c r="M70" s="118"/>
      <c r="N70" s="117"/>
      <c r="O70" s="116"/>
      <c r="P70" s="116"/>
      <c r="Q70" s="116"/>
      <c r="R70" s="116"/>
      <c r="S70" s="116"/>
      <c r="T70" s="116"/>
    </row>
    <row r="71" spans="1:20" s="122" customFormat="1" ht="16.5">
      <c r="A71" s="175" t="s">
        <v>266</v>
      </c>
      <c r="B71" s="175"/>
      <c r="C71" s="175"/>
      <c r="D71" s="175"/>
      <c r="E71" s="175"/>
      <c r="F71" s="345" t="s">
        <v>122</v>
      </c>
      <c r="G71" s="345"/>
      <c r="H71" s="345"/>
      <c r="I71" s="119"/>
      <c r="J71" s="119"/>
      <c r="K71" s="120"/>
      <c r="L71" s="121"/>
      <c r="M71" s="121"/>
      <c r="N71" s="120"/>
      <c r="O71" s="119"/>
      <c r="P71" s="119"/>
      <c r="Q71" s="119"/>
      <c r="R71" s="119"/>
      <c r="S71" s="119"/>
      <c r="T71" s="119"/>
    </row>
    <row r="72" spans="1:20" s="115" customFormat="1">
      <c r="E72" s="123"/>
      <c r="I72" s="116"/>
      <c r="J72" s="116"/>
      <c r="K72" s="117"/>
      <c r="L72" s="118"/>
      <c r="M72" s="118"/>
      <c r="N72" s="117"/>
      <c r="O72" s="116"/>
      <c r="P72" s="116"/>
      <c r="Q72" s="116"/>
      <c r="R72" s="116"/>
      <c r="S72" s="116"/>
      <c r="T72" s="116"/>
    </row>
    <row r="73" spans="1:20" s="115" customFormat="1">
      <c r="I73" s="116"/>
      <c r="J73" s="116"/>
      <c r="K73" s="117"/>
      <c r="L73" s="118"/>
      <c r="M73" s="118"/>
      <c r="N73" s="117"/>
      <c r="O73" s="116"/>
      <c r="P73" s="116"/>
      <c r="Q73" s="116"/>
      <c r="R73" s="116"/>
      <c r="S73" s="116"/>
      <c r="T73" s="116"/>
    </row>
    <row r="74" spans="1:20">
      <c r="K74" s="124"/>
      <c r="L74" s="125"/>
      <c r="M74" s="125"/>
      <c r="N74" s="124"/>
    </row>
    <row r="75" spans="1:20">
      <c r="K75" s="124"/>
      <c r="L75" s="125"/>
      <c r="M75" s="125"/>
      <c r="N75" s="124"/>
    </row>
    <row r="78" spans="1:20" s="122" customFormat="1" ht="16.5">
      <c r="A78" s="175" t="s">
        <v>267</v>
      </c>
      <c r="B78" s="175"/>
      <c r="C78" s="175"/>
      <c r="D78" s="175"/>
      <c r="E78" s="175"/>
      <c r="F78" s="345" t="s">
        <v>123</v>
      </c>
      <c r="G78" s="345"/>
      <c r="H78" s="345"/>
      <c r="I78" s="119"/>
      <c r="J78" s="119"/>
      <c r="K78" s="119"/>
      <c r="L78" s="126"/>
      <c r="M78" s="126"/>
      <c r="N78" s="119"/>
      <c r="O78" s="119"/>
      <c r="P78" s="119"/>
      <c r="Q78" s="119"/>
      <c r="R78" s="119"/>
      <c r="S78" s="119"/>
      <c r="T78" s="119"/>
    </row>
  </sheetData>
  <mergeCells count="18">
    <mergeCell ref="G6:G7"/>
    <mergeCell ref="A1:C1"/>
    <mergeCell ref="A2:H2"/>
    <mergeCell ref="A3:H3"/>
    <mergeCell ref="A4:H4"/>
    <mergeCell ref="A6:A7"/>
    <mergeCell ref="B6:B7"/>
    <mergeCell ref="C6:C7"/>
    <mergeCell ref="D6:D7"/>
    <mergeCell ref="E6:E7"/>
    <mergeCell ref="F6:F7"/>
    <mergeCell ref="H6:H7"/>
    <mergeCell ref="D70:H70"/>
    <mergeCell ref="F71:H71"/>
    <mergeCell ref="F78:H78"/>
    <mergeCell ref="A67:B67"/>
    <mergeCell ref="C68:H68"/>
    <mergeCell ref="A68:B68"/>
  </mergeCells>
  <pageMargins left="0.23622047244094491" right="0.19685039370078741" top="0.48" bottom="0.46" header="0.35" footer="0.31496062992125984"/>
  <pageSetup paperSize="9" orientation="portrait" verticalDpi="0"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dimension ref="A1:J51"/>
  <sheetViews>
    <sheetView topLeftCell="A7" workbookViewId="0">
      <selection activeCell="F52" sqref="F52"/>
    </sheetView>
  </sheetViews>
  <sheetFormatPr defaultColWidth="9" defaultRowHeight="15"/>
  <cols>
    <col min="1" max="1" width="8.140625" style="220" customWidth="1"/>
    <col min="2" max="2" width="28" style="220" customWidth="1"/>
    <col min="3" max="3" width="27.5703125" style="233" customWidth="1"/>
    <col min="4" max="4" width="31" style="217" customWidth="1"/>
    <col min="5" max="5" width="16.28515625" style="218" customWidth="1"/>
    <col min="6" max="6" width="15.42578125" style="218" customWidth="1"/>
    <col min="7" max="7" width="19.5703125" style="219" customWidth="1"/>
    <col min="8" max="8" width="14" style="220" customWidth="1"/>
    <col min="9" max="16384" width="9" style="220"/>
  </cols>
  <sheetData>
    <row r="1" spans="1:10">
      <c r="A1" s="372" t="s">
        <v>244</v>
      </c>
      <c r="B1" s="372"/>
      <c r="C1" s="372"/>
    </row>
    <row r="2" spans="1:10">
      <c r="A2" s="373" t="s">
        <v>245</v>
      </c>
      <c r="B2" s="373"/>
      <c r="C2" s="373"/>
    </row>
    <row r="3" spans="1:10" s="221" customFormat="1" ht="67.5" customHeight="1">
      <c r="A3" s="380" t="s">
        <v>257</v>
      </c>
      <c r="B3" s="375"/>
      <c r="C3" s="375"/>
      <c r="D3" s="375"/>
      <c r="E3" s="375"/>
      <c r="F3" s="375"/>
      <c r="G3" s="375"/>
      <c r="H3" s="375"/>
    </row>
    <row r="4" spans="1:10" ht="20.25" customHeight="1">
      <c r="A4" s="367" t="s">
        <v>271</v>
      </c>
      <c r="B4" s="367"/>
      <c r="C4" s="367"/>
      <c r="D4" s="367"/>
      <c r="E4" s="367"/>
      <c r="F4" s="367"/>
      <c r="G4" s="367"/>
      <c r="H4" s="367"/>
    </row>
    <row r="5" spans="1:10" s="208" customFormat="1" ht="34.5" customHeight="1">
      <c r="A5" s="222" t="s">
        <v>0</v>
      </c>
      <c r="B5" s="222" t="s">
        <v>1</v>
      </c>
      <c r="C5" s="222" t="s">
        <v>2</v>
      </c>
      <c r="D5" s="222" t="s">
        <v>3</v>
      </c>
      <c r="E5" s="223" t="s">
        <v>26</v>
      </c>
      <c r="F5" s="223" t="s">
        <v>27</v>
      </c>
      <c r="G5" s="223" t="s">
        <v>34</v>
      </c>
      <c r="H5" s="222" t="s">
        <v>4</v>
      </c>
    </row>
    <row r="6" spans="1:10" s="239" customFormat="1" ht="27.75" customHeight="1">
      <c r="A6" s="240" t="s">
        <v>46</v>
      </c>
      <c r="B6" s="374" t="s">
        <v>246</v>
      </c>
      <c r="C6" s="374"/>
      <c r="D6" s="374"/>
      <c r="E6" s="374"/>
      <c r="F6" s="235">
        <f>SUM(F7:F18)</f>
        <v>10364000</v>
      </c>
      <c r="G6" s="236"/>
      <c r="H6" s="237"/>
      <c r="I6" s="238"/>
      <c r="J6" s="238"/>
    </row>
    <row r="7" spans="1:10" s="224" customFormat="1" ht="36.75" customHeight="1">
      <c r="A7" s="225">
        <v>1</v>
      </c>
      <c r="B7" s="226" t="s">
        <v>44</v>
      </c>
      <c r="C7" s="226" t="s">
        <v>7</v>
      </c>
      <c r="D7" s="226" t="s">
        <v>247</v>
      </c>
      <c r="E7" s="243">
        <v>1200000</v>
      </c>
      <c r="F7" s="241">
        <f>E7</f>
        <v>1200000</v>
      </c>
      <c r="G7" s="228"/>
      <c r="H7" s="225"/>
    </row>
    <row r="8" spans="1:10" s="224" customFormat="1" ht="42" customHeight="1">
      <c r="A8" s="225">
        <v>2</v>
      </c>
      <c r="B8" s="226" t="s">
        <v>8</v>
      </c>
      <c r="C8" s="226" t="s">
        <v>9</v>
      </c>
      <c r="D8" s="226" t="s">
        <v>139</v>
      </c>
      <c r="E8" s="243">
        <v>1000000</v>
      </c>
      <c r="F8" s="228">
        <f>E8</f>
        <v>1000000</v>
      </c>
      <c r="G8" s="228"/>
      <c r="H8" s="225"/>
    </row>
    <row r="9" spans="1:10" s="224" customFormat="1" ht="33" customHeight="1">
      <c r="A9" s="370">
        <v>3</v>
      </c>
      <c r="B9" s="369" t="s">
        <v>14</v>
      </c>
      <c r="C9" s="369" t="s">
        <v>15</v>
      </c>
      <c r="D9" s="226" t="s">
        <v>249</v>
      </c>
      <c r="E9" s="243">
        <v>1000000</v>
      </c>
      <c r="F9" s="368">
        <f>E9+E10</f>
        <v>1800000</v>
      </c>
      <c r="G9" s="371"/>
      <c r="H9" s="370"/>
    </row>
    <row r="10" spans="1:10" s="224" customFormat="1" ht="38.25" customHeight="1">
      <c r="A10" s="370"/>
      <c r="B10" s="369"/>
      <c r="C10" s="369"/>
      <c r="D10" s="226" t="s">
        <v>248</v>
      </c>
      <c r="E10" s="243">
        <v>800000</v>
      </c>
      <c r="F10" s="368"/>
      <c r="G10" s="371"/>
      <c r="H10" s="370"/>
    </row>
    <row r="11" spans="1:10" s="208" customFormat="1" ht="35.25" customHeight="1">
      <c r="A11" s="370">
        <v>4</v>
      </c>
      <c r="B11" s="369" t="s">
        <v>85</v>
      </c>
      <c r="C11" s="369" t="s">
        <v>221</v>
      </c>
      <c r="D11" s="226" t="s">
        <v>250</v>
      </c>
      <c r="E11" s="243">
        <v>1000000</v>
      </c>
      <c r="F11" s="368">
        <f>E11+E12</f>
        <v>1800000</v>
      </c>
      <c r="G11" s="371"/>
      <c r="H11" s="370"/>
    </row>
    <row r="12" spans="1:10" s="208" customFormat="1" ht="35.25" customHeight="1">
      <c r="A12" s="370"/>
      <c r="B12" s="369"/>
      <c r="C12" s="369"/>
      <c r="D12" s="226" t="s">
        <v>251</v>
      </c>
      <c r="E12" s="243">
        <v>800000</v>
      </c>
      <c r="F12" s="368"/>
      <c r="G12" s="371"/>
      <c r="H12" s="370"/>
    </row>
    <row r="13" spans="1:10" s="208" customFormat="1" ht="35.25" customHeight="1">
      <c r="A13" s="225">
        <v>5</v>
      </c>
      <c r="B13" s="226" t="s">
        <v>252</v>
      </c>
      <c r="C13" s="226" t="s">
        <v>253</v>
      </c>
      <c r="D13" s="226" t="s">
        <v>248</v>
      </c>
      <c r="E13" s="243">
        <v>800000</v>
      </c>
      <c r="F13" s="368">
        <f>E13+E14</f>
        <v>1600000</v>
      </c>
      <c r="G13" s="371"/>
      <c r="H13" s="370"/>
    </row>
    <row r="14" spans="1:10" s="208" customFormat="1" ht="40.5" customHeight="1">
      <c r="A14" s="225">
        <v>6</v>
      </c>
      <c r="B14" s="226" t="s">
        <v>254</v>
      </c>
      <c r="C14" s="226" t="s">
        <v>273</v>
      </c>
      <c r="D14" s="226" t="s">
        <v>251</v>
      </c>
      <c r="E14" s="243">
        <v>800000</v>
      </c>
      <c r="F14" s="368"/>
      <c r="G14" s="371"/>
      <c r="H14" s="370"/>
    </row>
    <row r="15" spans="1:10" s="224" customFormat="1" ht="39.75" customHeight="1">
      <c r="A15" s="225">
        <v>7</v>
      </c>
      <c r="B15" s="226" t="s">
        <v>23</v>
      </c>
      <c r="C15" s="226" t="s">
        <v>25</v>
      </c>
      <c r="D15" s="226" t="s">
        <v>256</v>
      </c>
      <c r="E15" s="243">
        <v>700000</v>
      </c>
      <c r="F15" s="228">
        <f>E15</f>
        <v>700000</v>
      </c>
      <c r="G15" s="228"/>
      <c r="H15" s="225"/>
    </row>
    <row r="16" spans="1:10" s="208" customFormat="1" ht="33.75" customHeight="1">
      <c r="A16" s="370">
        <v>8</v>
      </c>
      <c r="B16" s="369" t="s">
        <v>24</v>
      </c>
      <c r="C16" s="379" t="s">
        <v>25</v>
      </c>
      <c r="D16" s="226" t="s">
        <v>255</v>
      </c>
      <c r="E16" s="243">
        <v>700000</v>
      </c>
      <c r="F16" s="368">
        <f>E16+E17</f>
        <v>1564000</v>
      </c>
      <c r="G16" s="371"/>
      <c r="H16" s="370"/>
    </row>
    <row r="17" spans="1:10" s="208" customFormat="1" ht="42" customHeight="1">
      <c r="A17" s="370"/>
      <c r="B17" s="369"/>
      <c r="C17" s="379"/>
      <c r="D17" s="226" t="s">
        <v>230</v>
      </c>
      <c r="E17" s="243">
        <v>864000</v>
      </c>
      <c r="F17" s="368"/>
      <c r="G17" s="371"/>
      <c r="H17" s="370"/>
    </row>
    <row r="18" spans="1:10" s="208" customFormat="1" ht="40.5" customHeight="1">
      <c r="A18" s="225">
        <v>9</v>
      </c>
      <c r="B18" s="226" t="s">
        <v>70</v>
      </c>
      <c r="C18" s="227" t="s">
        <v>25</v>
      </c>
      <c r="D18" s="226" t="s">
        <v>152</v>
      </c>
      <c r="E18" s="243">
        <v>700000</v>
      </c>
      <c r="F18" s="241">
        <f>E18</f>
        <v>700000</v>
      </c>
      <c r="G18" s="228"/>
      <c r="H18" s="225"/>
    </row>
    <row r="19" spans="1:10" s="239" customFormat="1" ht="27.75" customHeight="1">
      <c r="A19" s="240" t="s">
        <v>47</v>
      </c>
      <c r="B19" s="374" t="s">
        <v>258</v>
      </c>
      <c r="C19" s="374"/>
      <c r="D19" s="374"/>
      <c r="E19" s="374"/>
      <c r="F19" s="242">
        <f>SUM(F20:F30)</f>
        <v>1650000</v>
      </c>
      <c r="G19" s="242"/>
      <c r="H19" s="240"/>
      <c r="I19" s="238"/>
      <c r="J19" s="238"/>
    </row>
    <row r="20" spans="1:10" s="224" customFormat="1" ht="35.25" customHeight="1">
      <c r="A20" s="370">
        <v>1</v>
      </c>
      <c r="B20" s="369" t="s">
        <v>24</v>
      </c>
      <c r="C20" s="369" t="s">
        <v>25</v>
      </c>
      <c r="D20" s="226" t="s">
        <v>259</v>
      </c>
      <c r="E20" s="243">
        <v>160000</v>
      </c>
      <c r="F20" s="368">
        <f>E20+E21</f>
        <v>178000</v>
      </c>
      <c r="G20" s="371"/>
      <c r="H20" s="370"/>
    </row>
    <row r="21" spans="1:10" s="224" customFormat="1" ht="35.25" customHeight="1">
      <c r="A21" s="370"/>
      <c r="B21" s="369"/>
      <c r="C21" s="369"/>
      <c r="D21" s="226" t="s">
        <v>129</v>
      </c>
      <c r="E21" s="243">
        <v>18000</v>
      </c>
      <c r="F21" s="368"/>
      <c r="G21" s="371"/>
      <c r="H21" s="370"/>
    </row>
    <row r="22" spans="1:10" s="224" customFormat="1" ht="35.25" customHeight="1">
      <c r="A22" s="225">
        <v>2</v>
      </c>
      <c r="B22" s="226" t="s">
        <v>69</v>
      </c>
      <c r="C22" s="226" t="s">
        <v>25</v>
      </c>
      <c r="D22" s="226" t="s">
        <v>259</v>
      </c>
      <c r="E22" s="243">
        <v>160000</v>
      </c>
      <c r="F22" s="241">
        <v>160000</v>
      </c>
      <c r="G22" s="228"/>
      <c r="H22" s="225"/>
    </row>
    <row r="23" spans="1:10" s="224" customFormat="1" ht="36" customHeight="1">
      <c r="A23" s="225">
        <v>3</v>
      </c>
      <c r="B23" s="226" t="s">
        <v>30</v>
      </c>
      <c r="C23" s="226" t="s">
        <v>260</v>
      </c>
      <c r="D23" s="226" t="s">
        <v>261</v>
      </c>
      <c r="E23" s="243">
        <v>160000</v>
      </c>
      <c r="F23" s="228">
        <f>E23</f>
        <v>160000</v>
      </c>
      <c r="G23" s="228"/>
      <c r="H23" s="225"/>
    </row>
    <row r="24" spans="1:10" s="224" customFormat="1" ht="39.75" customHeight="1">
      <c r="A24" s="225">
        <v>4</v>
      </c>
      <c r="B24" s="226" t="s">
        <v>262</v>
      </c>
      <c r="C24" s="226" t="s">
        <v>260</v>
      </c>
      <c r="D24" s="226" t="s">
        <v>261</v>
      </c>
      <c r="E24" s="243">
        <v>160000</v>
      </c>
      <c r="F24" s="228">
        <f>E24</f>
        <v>160000</v>
      </c>
      <c r="G24" s="228"/>
      <c r="H24" s="225"/>
    </row>
    <row r="25" spans="1:10" s="208" customFormat="1" ht="33.75" customHeight="1">
      <c r="A25" s="370">
        <v>5</v>
      </c>
      <c r="B25" s="369" t="s">
        <v>23</v>
      </c>
      <c r="C25" s="369" t="s">
        <v>25</v>
      </c>
      <c r="D25" s="226" t="s">
        <v>183</v>
      </c>
      <c r="E25" s="243">
        <v>96000</v>
      </c>
      <c r="F25" s="368">
        <f>E25+E26+E27</f>
        <v>448000</v>
      </c>
      <c r="G25" s="371"/>
      <c r="H25" s="370"/>
    </row>
    <row r="26" spans="1:10" s="208" customFormat="1" ht="33.75" customHeight="1">
      <c r="A26" s="370"/>
      <c r="B26" s="369"/>
      <c r="C26" s="369"/>
      <c r="D26" s="226" t="s">
        <v>268</v>
      </c>
      <c r="E26" s="243">
        <v>256000</v>
      </c>
      <c r="F26" s="368"/>
      <c r="G26" s="371"/>
      <c r="H26" s="370"/>
    </row>
    <row r="27" spans="1:10" s="208" customFormat="1" ht="36.75" customHeight="1">
      <c r="A27" s="370"/>
      <c r="B27" s="369"/>
      <c r="C27" s="369"/>
      <c r="D27" s="226" t="s">
        <v>124</v>
      </c>
      <c r="E27" s="243">
        <v>96000</v>
      </c>
      <c r="F27" s="368"/>
      <c r="G27" s="371"/>
      <c r="H27" s="370"/>
    </row>
    <row r="28" spans="1:10" s="208" customFormat="1" ht="37.5" customHeight="1">
      <c r="A28" s="225">
        <v>6</v>
      </c>
      <c r="B28" s="226" t="s">
        <v>205</v>
      </c>
      <c r="C28" s="226" t="s">
        <v>25</v>
      </c>
      <c r="D28" s="226" t="s">
        <v>264</v>
      </c>
      <c r="E28" s="243"/>
      <c r="F28" s="241">
        <v>250000</v>
      </c>
      <c r="G28" s="228"/>
      <c r="H28" s="225"/>
    </row>
    <row r="29" spans="1:10" s="208" customFormat="1" ht="37.5" customHeight="1">
      <c r="A29" s="225">
        <v>7</v>
      </c>
      <c r="B29" s="226" t="s">
        <v>48</v>
      </c>
      <c r="C29" s="226" t="s">
        <v>25</v>
      </c>
      <c r="D29" s="226" t="s">
        <v>265</v>
      </c>
      <c r="E29" s="243"/>
      <c r="F29" s="241">
        <v>150000</v>
      </c>
      <c r="G29" s="228"/>
      <c r="H29" s="225"/>
    </row>
    <row r="30" spans="1:10" s="224" customFormat="1" ht="27" customHeight="1">
      <c r="A30" s="225">
        <v>8</v>
      </c>
      <c r="B30" s="226" t="s">
        <v>86</v>
      </c>
      <c r="C30" s="226" t="s">
        <v>25</v>
      </c>
      <c r="D30" s="226" t="s">
        <v>263</v>
      </c>
      <c r="E30" s="243"/>
      <c r="F30" s="228">
        <v>144000</v>
      </c>
      <c r="G30" s="228"/>
      <c r="H30" s="225"/>
    </row>
    <row r="31" spans="1:10" s="224" customFormat="1" ht="29.25" customHeight="1">
      <c r="A31" s="377" t="s">
        <v>33</v>
      </c>
      <c r="B31" s="377"/>
      <c r="C31" s="378"/>
      <c r="D31" s="378"/>
      <c r="E31" s="378"/>
      <c r="F31" s="223">
        <f>F19+F6</f>
        <v>12014000</v>
      </c>
      <c r="G31" s="223">
        <f>SUM(G6:G18)</f>
        <v>0</v>
      </c>
      <c r="H31" s="222"/>
    </row>
    <row r="32" spans="1:10" s="208" customFormat="1" ht="27" customHeight="1">
      <c r="A32" s="364" t="s">
        <v>269</v>
      </c>
      <c r="B32" s="365"/>
      <c r="C32" s="366" t="e">
        <f ca="1">VND(F31)</f>
        <v>#NAME?</v>
      </c>
      <c r="D32" s="366"/>
      <c r="E32" s="366"/>
      <c r="F32" s="245" t="s">
        <v>270</v>
      </c>
      <c r="G32" s="244"/>
      <c r="H32" s="225"/>
    </row>
    <row r="33" spans="1:8" s="224" customFormat="1" ht="15" customHeight="1">
      <c r="A33" s="229"/>
      <c r="B33" s="229"/>
      <c r="C33" s="229"/>
      <c r="D33" s="229"/>
      <c r="E33" s="229"/>
      <c r="F33" s="229"/>
      <c r="G33" s="229"/>
    </row>
    <row r="34" spans="1:8" s="224" customFormat="1" ht="15" customHeight="1">
      <c r="A34" s="229"/>
      <c r="B34" s="229"/>
      <c r="C34" s="229"/>
      <c r="D34" s="229"/>
      <c r="E34" s="363" t="s">
        <v>274</v>
      </c>
      <c r="F34" s="363"/>
      <c r="G34" s="363"/>
      <c r="H34" s="363"/>
    </row>
    <row r="35" spans="1:8" s="183" customFormat="1" ht="18.75">
      <c r="A35" s="362" t="s">
        <v>35</v>
      </c>
      <c r="B35" s="362"/>
      <c r="C35" s="211" t="s">
        <v>272</v>
      </c>
      <c r="D35" s="362" t="s">
        <v>36</v>
      </c>
      <c r="E35" s="362"/>
      <c r="F35" s="375" t="s">
        <v>37</v>
      </c>
      <c r="G35" s="375"/>
      <c r="H35" s="375"/>
    </row>
    <row r="36" spans="1:8" s="183" customFormat="1" ht="18.75">
      <c r="D36" s="184"/>
      <c r="E36" s="185"/>
      <c r="F36" s="230"/>
      <c r="G36" s="231"/>
      <c r="H36" s="231"/>
    </row>
    <row r="37" spans="1:8" s="183" customFormat="1" ht="18.75">
      <c r="D37" s="184"/>
      <c r="E37" s="185"/>
      <c r="F37" s="232"/>
      <c r="G37" s="231"/>
      <c r="H37" s="231"/>
    </row>
    <row r="38" spans="1:8" s="183" customFormat="1" ht="18.75">
      <c r="D38" s="184"/>
      <c r="E38" s="185"/>
      <c r="F38" s="232"/>
      <c r="G38" s="231"/>
      <c r="H38" s="231"/>
    </row>
    <row r="39" spans="1:8" s="183" customFormat="1" ht="18.75">
      <c r="D39" s="184"/>
      <c r="E39" s="185"/>
      <c r="F39" s="232"/>
      <c r="G39" s="231"/>
      <c r="H39" s="231"/>
    </row>
    <row r="40" spans="1:8" s="183" customFormat="1" ht="18.75">
      <c r="A40" s="362" t="s">
        <v>70</v>
      </c>
      <c r="B40" s="362"/>
      <c r="C40" s="211" t="s">
        <v>8</v>
      </c>
      <c r="D40" s="362" t="s">
        <v>30</v>
      </c>
      <c r="E40" s="362"/>
      <c r="F40" s="376" t="s">
        <v>217</v>
      </c>
      <c r="G40" s="376"/>
      <c r="H40" s="376"/>
    </row>
    <row r="41" spans="1:8">
      <c r="F41" s="234"/>
      <c r="G41" s="220"/>
    </row>
    <row r="50" spans="6:6">
      <c r="F50" s="218">
        <v>33000000</v>
      </c>
    </row>
    <row r="51" spans="6:6">
      <c r="F51" s="218">
        <f>F31+F50</f>
        <v>45014000</v>
      </c>
    </row>
  </sheetData>
  <mergeCells count="49">
    <mergeCell ref="A1:C1"/>
    <mergeCell ref="A2:C2"/>
    <mergeCell ref="B6:E6"/>
    <mergeCell ref="F35:H35"/>
    <mergeCell ref="F40:H40"/>
    <mergeCell ref="D35:E35"/>
    <mergeCell ref="A31:E31"/>
    <mergeCell ref="C16:C17"/>
    <mergeCell ref="B16:B17"/>
    <mergeCell ref="A16:A17"/>
    <mergeCell ref="B19:E19"/>
    <mergeCell ref="A3:H3"/>
    <mergeCell ref="H13:H14"/>
    <mergeCell ref="B9:B10"/>
    <mergeCell ref="C9:C10"/>
    <mergeCell ref="A9:A10"/>
    <mergeCell ref="F9:F10"/>
    <mergeCell ref="A11:A12"/>
    <mergeCell ref="B11:B12"/>
    <mergeCell ref="C11:C12"/>
    <mergeCell ref="F11:F12"/>
    <mergeCell ref="F25:F27"/>
    <mergeCell ref="G25:G27"/>
    <mergeCell ref="H25:H27"/>
    <mergeCell ref="A25:A27"/>
    <mergeCell ref="B25:B27"/>
    <mergeCell ref="C25:C27"/>
    <mergeCell ref="A4:H4"/>
    <mergeCell ref="F20:F21"/>
    <mergeCell ref="B20:B21"/>
    <mergeCell ref="C20:C21"/>
    <mergeCell ref="A20:A21"/>
    <mergeCell ref="G20:G21"/>
    <mergeCell ref="H20:H21"/>
    <mergeCell ref="G9:G10"/>
    <mergeCell ref="H9:H10"/>
    <mergeCell ref="G11:G12"/>
    <mergeCell ref="H11:H12"/>
    <mergeCell ref="F16:F17"/>
    <mergeCell ref="G16:G17"/>
    <mergeCell ref="H16:H17"/>
    <mergeCell ref="F13:F14"/>
    <mergeCell ref="G13:G14"/>
    <mergeCell ref="D40:E40"/>
    <mergeCell ref="E34:H34"/>
    <mergeCell ref="A35:B35"/>
    <mergeCell ref="A40:B40"/>
    <mergeCell ref="A32:B32"/>
    <mergeCell ref="C32:E32"/>
  </mergeCells>
  <pageMargins left="0.39370078740157483" right="0.19685039370078741" top="0.19685039370078741" bottom="0.54" header="0.62992125984251968" footer="0.19685039370078741"/>
  <pageSetup paperSize="9" scale="85" orientation="landscape" verticalDpi="0"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1:P45"/>
  <sheetViews>
    <sheetView tabSelected="1" topLeftCell="A31" workbookViewId="0">
      <selection activeCell="C28" sqref="C28"/>
    </sheetView>
  </sheetViews>
  <sheetFormatPr defaultColWidth="9" defaultRowHeight="15.75"/>
  <cols>
    <col min="1" max="1" width="5.42578125" style="186" customWidth="1"/>
    <col min="2" max="2" width="24.5703125" style="186" customWidth="1"/>
    <col min="3" max="3" width="25.7109375" style="205" customWidth="1"/>
    <col min="4" max="4" width="21.140625" style="206" customWidth="1"/>
    <col min="5" max="5" width="19.140625" style="343" customWidth="1"/>
    <col min="6" max="6" width="12.42578125" style="207" customWidth="1"/>
    <col min="7" max="7" width="10.28515625" style="186" bestFit="1" customWidth="1"/>
    <col min="8" max="16384" width="9" style="186"/>
  </cols>
  <sheetData>
    <row r="1" spans="1:16" s="65" customFormat="1" ht="27.75" customHeight="1">
      <c r="A1" s="355" t="s">
        <v>111</v>
      </c>
      <c r="B1" s="355"/>
      <c r="C1" s="355"/>
      <c r="D1" s="62"/>
      <c r="E1" s="338"/>
      <c r="F1" s="63"/>
      <c r="G1" s="63"/>
      <c r="H1" s="64"/>
      <c r="I1" s="64"/>
      <c r="J1" s="63"/>
      <c r="K1" s="63"/>
      <c r="L1" s="63"/>
      <c r="M1" s="63"/>
      <c r="N1" s="63"/>
      <c r="O1" s="63"/>
      <c r="P1" s="63"/>
    </row>
    <row r="2" spans="1:16" s="65" customFormat="1" ht="12" customHeight="1">
      <c r="A2" s="181"/>
      <c r="B2" s="181"/>
      <c r="C2" s="181"/>
      <c r="D2" s="62"/>
      <c r="E2" s="338"/>
      <c r="F2" s="63"/>
      <c r="G2" s="63"/>
      <c r="H2" s="64"/>
      <c r="I2" s="64"/>
      <c r="J2" s="63"/>
      <c r="K2" s="63"/>
      <c r="L2" s="63"/>
      <c r="M2" s="63"/>
      <c r="N2" s="63"/>
      <c r="O2" s="63"/>
      <c r="P2" s="63"/>
    </row>
    <row r="3" spans="1:16" ht="50.25" customHeight="1">
      <c r="A3" s="389" t="s">
        <v>294</v>
      </c>
      <c r="B3" s="389"/>
      <c r="C3" s="389"/>
      <c r="D3" s="389"/>
      <c r="E3" s="389"/>
      <c r="F3" s="389"/>
    </row>
    <row r="4" spans="1:16" ht="11.25" customHeight="1">
      <c r="A4" s="187"/>
      <c r="B4" s="187"/>
      <c r="C4" s="187"/>
      <c r="D4" s="188"/>
      <c r="E4" s="339"/>
      <c r="F4" s="333"/>
    </row>
    <row r="5" spans="1:16" s="330" customFormat="1" ht="31.5">
      <c r="A5" s="328" t="s">
        <v>0</v>
      </c>
      <c r="B5" s="328" t="s">
        <v>1</v>
      </c>
      <c r="C5" s="328" t="s">
        <v>218</v>
      </c>
      <c r="D5" s="381" t="s">
        <v>3</v>
      </c>
      <c r="E5" s="382"/>
      <c r="F5" s="329" t="s">
        <v>34</v>
      </c>
    </row>
    <row r="6" spans="1:16" s="192" customFormat="1">
      <c r="A6" s="189" t="s">
        <v>46</v>
      </c>
      <c r="B6" s="390" t="s">
        <v>289</v>
      </c>
      <c r="C6" s="391"/>
      <c r="D6" s="391"/>
      <c r="E6" s="391"/>
      <c r="F6" s="190"/>
      <c r="G6" s="191"/>
      <c r="H6" s="191"/>
    </row>
    <row r="7" spans="1:16" s="192" customFormat="1">
      <c r="A7" s="193">
        <v>1</v>
      </c>
      <c r="B7" s="194" t="s">
        <v>5</v>
      </c>
      <c r="C7" s="210" t="s">
        <v>219</v>
      </c>
      <c r="D7" s="332" t="s">
        <v>102</v>
      </c>
      <c r="E7" s="340"/>
      <c r="F7" s="195"/>
    </row>
    <row r="8" spans="1:16" s="192" customFormat="1">
      <c r="A8" s="336">
        <v>2</v>
      </c>
      <c r="B8" s="337" t="s">
        <v>44</v>
      </c>
      <c r="C8" s="336" t="s">
        <v>7</v>
      </c>
      <c r="D8" s="334" t="s">
        <v>101</v>
      </c>
      <c r="E8" s="340" t="s">
        <v>42</v>
      </c>
      <c r="F8" s="335"/>
    </row>
    <row r="9" spans="1:16" s="192" customFormat="1">
      <c r="A9" s="336">
        <v>3</v>
      </c>
      <c r="B9" s="337" t="s">
        <v>278</v>
      </c>
      <c r="C9" s="336" t="s">
        <v>7</v>
      </c>
      <c r="D9" s="334" t="s">
        <v>284</v>
      </c>
      <c r="E9" s="340" t="s">
        <v>38</v>
      </c>
      <c r="F9" s="335"/>
    </row>
    <row r="10" spans="1:16" s="192" customFormat="1" ht="31.5">
      <c r="A10" s="197">
        <v>4</v>
      </c>
      <c r="B10" s="198" t="s">
        <v>16</v>
      </c>
      <c r="C10" s="197" t="s">
        <v>298</v>
      </c>
      <c r="D10" s="331" t="s">
        <v>40</v>
      </c>
      <c r="E10" s="340" t="s">
        <v>53</v>
      </c>
      <c r="F10" s="195"/>
    </row>
    <row r="11" spans="1:16" s="192" customFormat="1" ht="31.5">
      <c r="A11" s="197">
        <v>5</v>
      </c>
      <c r="B11" s="198" t="s">
        <v>14</v>
      </c>
      <c r="C11" s="197" t="s">
        <v>279</v>
      </c>
      <c r="D11" s="331" t="s">
        <v>40</v>
      </c>
      <c r="E11" s="340" t="s">
        <v>215</v>
      </c>
      <c r="F11" s="195"/>
    </row>
    <row r="12" spans="1:16" s="192" customFormat="1">
      <c r="A12" s="197">
        <v>6</v>
      </c>
      <c r="B12" s="198" t="s">
        <v>83</v>
      </c>
      <c r="C12" s="197" t="s">
        <v>280</v>
      </c>
      <c r="D12" s="331" t="s">
        <v>40</v>
      </c>
      <c r="F12" s="195"/>
    </row>
    <row r="13" spans="1:16" s="192" customFormat="1" ht="31.5">
      <c r="A13" s="197">
        <v>7</v>
      </c>
      <c r="B13" s="198" t="s">
        <v>12</v>
      </c>
      <c r="C13" s="197" t="s">
        <v>220</v>
      </c>
      <c r="D13" s="331" t="s">
        <v>40</v>
      </c>
      <c r="E13" s="340" t="s">
        <v>209</v>
      </c>
      <c r="F13" s="195"/>
    </row>
    <row r="14" spans="1:16" s="192" customFormat="1" ht="31.5">
      <c r="A14" s="197">
        <v>8</v>
      </c>
      <c r="B14" s="198" t="s">
        <v>254</v>
      </c>
      <c r="C14" s="197" t="s">
        <v>281</v>
      </c>
      <c r="D14" s="331" t="s">
        <v>40</v>
      </c>
      <c r="E14" s="340" t="s">
        <v>214</v>
      </c>
      <c r="F14" s="195"/>
    </row>
    <row r="15" spans="1:16" s="192" customFormat="1">
      <c r="A15" s="385">
        <v>9</v>
      </c>
      <c r="B15" s="387" t="s">
        <v>205</v>
      </c>
      <c r="C15" s="385" t="s">
        <v>206</v>
      </c>
      <c r="D15" s="383" t="s">
        <v>40</v>
      </c>
      <c r="E15" s="340" t="s">
        <v>211</v>
      </c>
      <c r="F15" s="392"/>
    </row>
    <row r="16" spans="1:16" s="192" customFormat="1">
      <c r="A16" s="386"/>
      <c r="B16" s="388"/>
      <c r="C16" s="386"/>
      <c r="D16" s="384"/>
      <c r="E16" s="340" t="s">
        <v>58</v>
      </c>
      <c r="F16" s="393"/>
    </row>
    <row r="17" spans="1:6" s="192" customFormat="1" ht="31.5">
      <c r="A17" s="197">
        <v>10</v>
      </c>
      <c r="B17" s="198" t="s">
        <v>30</v>
      </c>
      <c r="C17" s="197" t="s">
        <v>282</v>
      </c>
      <c r="D17" s="331" t="s">
        <v>40</v>
      </c>
      <c r="E17" s="340" t="s">
        <v>210</v>
      </c>
      <c r="F17" s="195"/>
    </row>
    <row r="18" spans="1:6" s="200" customFormat="1">
      <c r="A18" s="197">
        <v>11</v>
      </c>
      <c r="B18" s="196" t="s">
        <v>45</v>
      </c>
      <c r="C18" s="203"/>
      <c r="D18" s="331" t="s">
        <v>40</v>
      </c>
      <c r="E18" s="340"/>
      <c r="F18" s="199"/>
    </row>
    <row r="19" spans="1:6" s="192" customFormat="1">
      <c r="A19" s="385">
        <v>12</v>
      </c>
      <c r="B19" s="387" t="s">
        <v>23</v>
      </c>
      <c r="C19" s="385" t="s">
        <v>283</v>
      </c>
      <c r="D19" s="383" t="s">
        <v>228</v>
      </c>
      <c r="E19" s="340" t="s">
        <v>59</v>
      </c>
      <c r="F19" s="195"/>
    </row>
    <row r="20" spans="1:6" s="192" customFormat="1">
      <c r="A20" s="386"/>
      <c r="B20" s="388"/>
      <c r="C20" s="386"/>
      <c r="D20" s="384"/>
      <c r="E20" s="340" t="s">
        <v>231</v>
      </c>
      <c r="F20" s="195"/>
    </row>
    <row r="21" spans="1:6" s="192" customFormat="1">
      <c r="A21" s="201" t="s">
        <v>47</v>
      </c>
      <c r="B21" s="394" t="s">
        <v>290</v>
      </c>
      <c r="C21" s="395"/>
      <c r="D21" s="395"/>
      <c r="E21" s="395"/>
      <c r="F21" s="202"/>
    </row>
    <row r="22" spans="1:6" s="192" customFormat="1" ht="31.5">
      <c r="A22" s="197">
        <v>1</v>
      </c>
      <c r="B22" s="198" t="s">
        <v>80</v>
      </c>
      <c r="C22" s="197" t="s">
        <v>223</v>
      </c>
      <c r="D22" s="197" t="s">
        <v>57</v>
      </c>
      <c r="E22" s="331"/>
      <c r="F22" s="195"/>
    </row>
    <row r="23" spans="1:6" s="192" customFormat="1" ht="31.5">
      <c r="A23" s="197">
        <v>2</v>
      </c>
      <c r="B23" s="198" t="s">
        <v>52</v>
      </c>
      <c r="C23" s="197" t="s">
        <v>224</v>
      </c>
      <c r="D23" s="197" t="s">
        <v>57</v>
      </c>
      <c r="E23" s="331"/>
      <c r="F23" s="195"/>
    </row>
    <row r="24" spans="1:6" s="192" customFormat="1" ht="31.5">
      <c r="A24" s="197">
        <v>3</v>
      </c>
      <c r="B24" s="198" t="s">
        <v>109</v>
      </c>
      <c r="C24" s="197" t="s">
        <v>223</v>
      </c>
      <c r="D24" s="197" t="s">
        <v>57</v>
      </c>
      <c r="E24" s="331"/>
      <c r="F24" s="195"/>
    </row>
    <row r="25" spans="1:6" s="192" customFormat="1" ht="31.5">
      <c r="A25" s="197">
        <v>4</v>
      </c>
      <c r="B25" s="198" t="s">
        <v>55</v>
      </c>
      <c r="C25" s="197" t="s">
        <v>223</v>
      </c>
      <c r="D25" s="197" t="s">
        <v>57</v>
      </c>
      <c r="E25" s="331"/>
      <c r="F25" s="195"/>
    </row>
    <row r="26" spans="1:6" s="192" customFormat="1">
      <c r="A26" s="189" t="s">
        <v>60</v>
      </c>
      <c r="B26" s="394" t="s">
        <v>291</v>
      </c>
      <c r="C26" s="395"/>
      <c r="D26" s="395"/>
      <c r="E26" s="395"/>
      <c r="F26" s="202"/>
    </row>
    <row r="27" spans="1:6" s="192" customFormat="1">
      <c r="A27" s="197">
        <v>1</v>
      </c>
      <c r="B27" s="198" t="s">
        <v>286</v>
      </c>
      <c r="C27" s="197" t="s">
        <v>43</v>
      </c>
      <c r="D27" s="197" t="s">
        <v>72</v>
      </c>
      <c r="E27" s="331"/>
      <c r="F27" s="195"/>
    </row>
    <row r="28" spans="1:6" s="192" customFormat="1">
      <c r="A28" s="197">
        <v>2</v>
      </c>
      <c r="B28" s="198" t="s">
        <v>287</v>
      </c>
      <c r="C28" s="197" t="s">
        <v>288</v>
      </c>
      <c r="D28" s="197" t="s">
        <v>72</v>
      </c>
      <c r="E28" s="331"/>
      <c r="F28" s="195"/>
    </row>
    <row r="29" spans="1:6" s="192" customFormat="1">
      <c r="A29" s="189" t="s">
        <v>65</v>
      </c>
      <c r="B29" s="394" t="s">
        <v>292</v>
      </c>
      <c r="C29" s="395"/>
      <c r="D29" s="395"/>
      <c r="E29" s="395"/>
      <c r="F29" s="202"/>
    </row>
    <row r="30" spans="1:6" s="192" customFormat="1">
      <c r="A30" s="197">
        <v>1</v>
      </c>
      <c r="B30" s="198" t="s">
        <v>276</v>
      </c>
      <c r="C30" s="197" t="s">
        <v>297</v>
      </c>
      <c r="D30" s="203" t="s">
        <v>207</v>
      </c>
      <c r="E30" s="331"/>
      <c r="F30" s="195"/>
    </row>
    <row r="31" spans="1:6" s="192" customFormat="1">
      <c r="A31" s="197">
        <v>2</v>
      </c>
      <c r="B31" s="198" t="s">
        <v>301</v>
      </c>
      <c r="C31" s="197" t="s">
        <v>302</v>
      </c>
      <c r="D31" s="203" t="s">
        <v>207</v>
      </c>
      <c r="E31" s="341"/>
      <c r="F31" s="195"/>
    </row>
    <row r="32" spans="1:6" s="192" customFormat="1" ht="31.5">
      <c r="A32" s="197">
        <v>3</v>
      </c>
      <c r="B32" s="198" t="s">
        <v>285</v>
      </c>
      <c r="C32" s="197" t="s">
        <v>299</v>
      </c>
      <c r="D32" s="203" t="s">
        <v>51</v>
      </c>
      <c r="E32" s="331"/>
      <c r="F32" s="195"/>
    </row>
    <row r="33" spans="1:6" s="192" customFormat="1">
      <c r="A33" s="197">
        <v>4</v>
      </c>
      <c r="B33" s="198" t="s">
        <v>303</v>
      </c>
      <c r="C33" s="197" t="s">
        <v>304</v>
      </c>
      <c r="D33" s="340" t="s">
        <v>207</v>
      </c>
      <c r="E33" s="331"/>
      <c r="F33" s="195"/>
    </row>
    <row r="34" spans="1:6" s="192" customFormat="1">
      <c r="A34" s="197">
        <v>5</v>
      </c>
      <c r="B34" s="198" t="s">
        <v>208</v>
      </c>
      <c r="C34" s="197" t="s">
        <v>296</v>
      </c>
      <c r="D34" s="203" t="s">
        <v>51</v>
      </c>
      <c r="E34" s="331"/>
      <c r="F34" s="195"/>
    </row>
    <row r="35" spans="1:6" s="192" customFormat="1" ht="31.5">
      <c r="A35" s="197">
        <v>6</v>
      </c>
      <c r="B35" s="198" t="s">
        <v>227</v>
      </c>
      <c r="C35" s="197" t="s">
        <v>300</v>
      </c>
      <c r="D35" s="204" t="s">
        <v>51</v>
      </c>
      <c r="E35" s="331"/>
      <c r="F35" s="195"/>
    </row>
    <row r="36" spans="1:6" s="192" customFormat="1" ht="31.5">
      <c r="A36" s="197">
        <v>7</v>
      </c>
      <c r="B36" s="198" t="s">
        <v>31</v>
      </c>
      <c r="C36" s="197" t="s">
        <v>295</v>
      </c>
      <c r="D36" s="203" t="s">
        <v>29</v>
      </c>
      <c r="E36" s="331"/>
      <c r="F36" s="195"/>
    </row>
    <row r="37" spans="1:6" s="192" customFormat="1">
      <c r="A37" s="197">
        <v>8</v>
      </c>
      <c r="B37" s="198" t="s">
        <v>79</v>
      </c>
      <c r="C37" s="197" t="s">
        <v>25</v>
      </c>
      <c r="D37" s="203" t="s">
        <v>213</v>
      </c>
      <c r="E37" s="342" t="s">
        <v>277</v>
      </c>
      <c r="F37" s="195"/>
    </row>
    <row r="38" spans="1:6" s="192" customFormat="1">
      <c r="A38" s="201" t="s">
        <v>61</v>
      </c>
      <c r="B38" s="394" t="s">
        <v>293</v>
      </c>
      <c r="C38" s="395"/>
      <c r="D38" s="395"/>
      <c r="E38" s="395"/>
      <c r="F38" s="202"/>
    </row>
    <row r="39" spans="1:6" s="192" customFormat="1" ht="31.5">
      <c r="A39" s="197">
        <v>1</v>
      </c>
      <c r="B39" s="198" t="s">
        <v>24</v>
      </c>
      <c r="C39" s="197" t="s">
        <v>222</v>
      </c>
      <c r="D39" s="203" t="s">
        <v>94</v>
      </c>
      <c r="E39" s="331"/>
      <c r="F39" s="197"/>
    </row>
    <row r="40" spans="1:6" s="192" customFormat="1" ht="31.5">
      <c r="A40" s="197">
        <v>2</v>
      </c>
      <c r="B40" s="198" t="s">
        <v>48</v>
      </c>
      <c r="C40" s="197" t="s">
        <v>222</v>
      </c>
      <c r="D40" s="203" t="s">
        <v>94</v>
      </c>
      <c r="E40" s="331"/>
      <c r="F40" s="197"/>
    </row>
    <row r="41" spans="1:6" s="192" customFormat="1" ht="31.5">
      <c r="A41" s="197">
        <v>3</v>
      </c>
      <c r="B41" s="198" t="s">
        <v>69</v>
      </c>
      <c r="C41" s="197" t="s">
        <v>222</v>
      </c>
      <c r="D41" s="203" t="s">
        <v>94</v>
      </c>
      <c r="E41" s="331"/>
      <c r="F41" s="197"/>
    </row>
    <row r="42" spans="1:6" s="192" customFormat="1" ht="31.5">
      <c r="A42" s="197">
        <v>4</v>
      </c>
      <c r="B42" s="198" t="s">
        <v>226</v>
      </c>
      <c r="C42" s="197" t="s">
        <v>222</v>
      </c>
      <c r="D42" s="203" t="s">
        <v>94</v>
      </c>
      <c r="E42" s="331"/>
      <c r="F42" s="195"/>
    </row>
    <row r="43" spans="1:6" s="192" customFormat="1" ht="31.5">
      <c r="A43" s="197">
        <v>5</v>
      </c>
      <c r="B43" s="198" t="s">
        <v>86</v>
      </c>
      <c r="C43" s="197" t="s">
        <v>222</v>
      </c>
      <c r="D43" s="203" t="s">
        <v>94</v>
      </c>
      <c r="E43" s="331"/>
      <c r="F43" s="195"/>
    </row>
    <row r="44" spans="1:6" s="192" customFormat="1" ht="31.5">
      <c r="A44" s="197">
        <v>6</v>
      </c>
      <c r="B44" s="198" t="s">
        <v>225</v>
      </c>
      <c r="C44" s="197" t="s">
        <v>222</v>
      </c>
      <c r="D44" s="203" t="s">
        <v>94</v>
      </c>
      <c r="E44" s="331"/>
      <c r="F44" s="195"/>
    </row>
    <row r="45" spans="1:6" s="192" customFormat="1" ht="31.5">
      <c r="A45" s="197">
        <v>7</v>
      </c>
      <c r="B45" s="198" t="s">
        <v>212</v>
      </c>
      <c r="C45" s="197" t="s">
        <v>222</v>
      </c>
      <c r="D45" s="203" t="s">
        <v>94</v>
      </c>
      <c r="E45" s="331"/>
      <c r="F45" s="195"/>
    </row>
  </sheetData>
  <mergeCells count="17">
    <mergeCell ref="B29:E29"/>
    <mergeCell ref="B21:E21"/>
    <mergeCell ref="B38:E38"/>
    <mergeCell ref="B15:B16"/>
    <mergeCell ref="C15:C16"/>
    <mergeCell ref="B26:E26"/>
    <mergeCell ref="D5:E5"/>
    <mergeCell ref="A1:C1"/>
    <mergeCell ref="D15:D16"/>
    <mergeCell ref="A15:A16"/>
    <mergeCell ref="A19:A20"/>
    <mergeCell ref="B19:B20"/>
    <mergeCell ref="C19:C20"/>
    <mergeCell ref="D19:D20"/>
    <mergeCell ref="A3:F3"/>
    <mergeCell ref="B6:E6"/>
    <mergeCell ref="F15:F16"/>
  </mergeCells>
  <pageMargins left="0.35433070866141736" right="0.19685039370078741" top="0.39370078740157483" bottom="0.51181102362204722" header="0.31496062992125984" footer="0.43307086614173229"/>
  <pageSetup paperSize="9" scale="85"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dimension ref="A1:L61"/>
  <sheetViews>
    <sheetView workbookViewId="0">
      <selection activeCell="F58" sqref="F58"/>
    </sheetView>
  </sheetViews>
  <sheetFormatPr defaultColWidth="9" defaultRowHeight="14.25"/>
  <cols>
    <col min="1" max="1" width="5.42578125" style="1" customWidth="1"/>
    <col min="2" max="2" width="28" style="1" customWidth="1"/>
    <col min="3" max="3" width="24.7109375" style="2" customWidth="1"/>
    <col min="4" max="4" width="25.28515625" style="35" customWidth="1"/>
    <col min="5" max="5" width="13.7109375" style="50" customWidth="1"/>
    <col min="6" max="6" width="27.7109375" style="2" customWidth="1"/>
    <col min="7" max="7" width="11.7109375" style="50" customWidth="1"/>
    <col min="8" max="8" width="15.42578125" style="50" customWidth="1"/>
    <col min="9" max="9" width="16.42578125" style="3" customWidth="1"/>
    <col min="10" max="10" width="9.140625" style="1" customWidth="1"/>
    <col min="11" max="16384" width="9" style="1"/>
  </cols>
  <sheetData>
    <row r="1" spans="1:12" s="11" customFormat="1" ht="18">
      <c r="A1" s="398" t="s">
        <v>202</v>
      </c>
      <c r="B1" s="398"/>
      <c r="C1" s="398"/>
      <c r="D1" s="398"/>
      <c r="E1" s="398"/>
      <c r="F1" s="398"/>
      <c r="G1" s="398"/>
      <c r="H1" s="398"/>
      <c r="I1" s="398"/>
      <c r="J1" s="398"/>
    </row>
    <row r="2" spans="1:12" ht="22.5" customHeight="1">
      <c r="A2" s="413" t="s">
        <v>203</v>
      </c>
      <c r="B2" s="413"/>
      <c r="C2" s="413"/>
      <c r="D2" s="413"/>
      <c r="E2" s="413"/>
      <c r="F2" s="413"/>
      <c r="G2" s="413"/>
      <c r="H2" s="413"/>
      <c r="I2" s="413"/>
      <c r="J2" s="413"/>
      <c r="K2" s="1">
        <v>200000</v>
      </c>
    </row>
    <row r="3" spans="1:12" ht="10.5" customHeight="1">
      <c r="A3" s="14"/>
      <c r="B3" s="14"/>
      <c r="C3" s="14"/>
      <c r="D3" s="33"/>
      <c r="E3" s="42"/>
      <c r="F3" s="14"/>
      <c r="G3" s="42"/>
      <c r="H3" s="42"/>
      <c r="I3" s="14"/>
      <c r="J3" s="14"/>
    </row>
    <row r="4" spans="1:12" s="15" customFormat="1" ht="61.5" customHeight="1">
      <c r="A4" s="6" t="s">
        <v>0</v>
      </c>
      <c r="B4" s="6" t="s">
        <v>1</v>
      </c>
      <c r="C4" s="6" t="s">
        <v>2</v>
      </c>
      <c r="D4" s="6" t="s">
        <v>3</v>
      </c>
      <c r="E4" s="7" t="s">
        <v>26</v>
      </c>
      <c r="F4" s="6" t="s">
        <v>39</v>
      </c>
      <c r="G4" s="7" t="s">
        <v>26</v>
      </c>
      <c r="H4" s="7" t="s">
        <v>27</v>
      </c>
      <c r="I4" s="7" t="s">
        <v>34</v>
      </c>
      <c r="J4" s="6" t="s">
        <v>4</v>
      </c>
    </row>
    <row r="5" spans="1:12" s="30" customFormat="1" ht="27.75" customHeight="1">
      <c r="A5" s="31" t="s">
        <v>46</v>
      </c>
      <c r="B5" s="411" t="s">
        <v>204</v>
      </c>
      <c r="C5" s="412"/>
      <c r="D5" s="412"/>
      <c r="E5" s="412"/>
      <c r="F5" s="412"/>
      <c r="G5" s="412"/>
      <c r="H5" s="51">
        <f>SUM(H6:H25)</f>
        <v>22700000</v>
      </c>
      <c r="I5" s="28"/>
      <c r="J5" s="29"/>
      <c r="K5" s="32"/>
      <c r="L5" s="32"/>
    </row>
    <row r="6" spans="1:12" s="13" customFormat="1" ht="36.75" customHeight="1">
      <c r="A6" s="177">
        <v>1</v>
      </c>
      <c r="B6" s="178" t="s">
        <v>5</v>
      </c>
      <c r="C6" s="178" t="s">
        <v>6</v>
      </c>
      <c r="D6" s="179" t="s">
        <v>102</v>
      </c>
      <c r="E6" s="52">
        <v>1500000</v>
      </c>
      <c r="F6" s="16" t="s">
        <v>42</v>
      </c>
      <c r="G6" s="43">
        <f>1200000/2</f>
        <v>600000</v>
      </c>
      <c r="H6" s="52">
        <f>E6+G6</f>
        <v>2100000</v>
      </c>
      <c r="I6" s="180"/>
      <c r="J6" s="176"/>
    </row>
    <row r="7" spans="1:12" s="13" customFormat="1" ht="39" customHeight="1">
      <c r="A7" s="177">
        <v>2</v>
      </c>
      <c r="B7" s="178" t="s">
        <v>44</v>
      </c>
      <c r="C7" s="178" t="s">
        <v>7</v>
      </c>
      <c r="D7" s="179" t="s">
        <v>101</v>
      </c>
      <c r="E7" s="52">
        <v>1200000</v>
      </c>
      <c r="F7" s="57" t="s">
        <v>38</v>
      </c>
      <c r="G7" s="43">
        <f>1200000/2</f>
        <v>600000</v>
      </c>
      <c r="H7" s="52">
        <f>E7+G7</f>
        <v>1800000</v>
      </c>
      <c r="I7" s="180"/>
      <c r="J7" s="176"/>
    </row>
    <row r="8" spans="1:12" s="13" customFormat="1" ht="30" customHeight="1">
      <c r="A8" s="403">
        <v>3</v>
      </c>
      <c r="B8" s="405" t="s">
        <v>8</v>
      </c>
      <c r="C8" s="405" t="s">
        <v>9</v>
      </c>
      <c r="D8" s="405" t="s">
        <v>10</v>
      </c>
      <c r="E8" s="416">
        <v>1000000</v>
      </c>
      <c r="F8" s="57" t="s">
        <v>96</v>
      </c>
      <c r="G8" s="44">
        <f>1000000/2</f>
        <v>500000</v>
      </c>
      <c r="H8" s="416">
        <f>E8+G8+G9+G10</f>
        <v>2600000</v>
      </c>
      <c r="I8" s="419"/>
      <c r="J8" s="402"/>
    </row>
    <row r="9" spans="1:12" s="13" customFormat="1" ht="29.25" customHeight="1">
      <c r="A9" s="414"/>
      <c r="B9" s="415"/>
      <c r="C9" s="415"/>
      <c r="D9" s="415"/>
      <c r="E9" s="417"/>
      <c r="F9" s="57" t="s">
        <v>58</v>
      </c>
      <c r="G9" s="43">
        <f>1200000/2</f>
        <v>600000</v>
      </c>
      <c r="H9" s="417"/>
      <c r="I9" s="419"/>
      <c r="J9" s="402"/>
    </row>
    <row r="10" spans="1:12" s="13" customFormat="1" ht="29.25" customHeight="1">
      <c r="A10" s="404"/>
      <c r="B10" s="406"/>
      <c r="C10" s="406"/>
      <c r="D10" s="406"/>
      <c r="E10" s="418"/>
      <c r="F10" s="57" t="s">
        <v>95</v>
      </c>
      <c r="G10" s="43">
        <v>500000</v>
      </c>
      <c r="H10" s="418"/>
      <c r="I10" s="180"/>
      <c r="J10" s="176"/>
    </row>
    <row r="11" spans="1:12" s="13" customFormat="1" ht="29.25" customHeight="1">
      <c r="A11" s="176">
        <v>4</v>
      </c>
      <c r="B11" s="5" t="s">
        <v>16</v>
      </c>
      <c r="C11" s="16" t="s">
        <v>90</v>
      </c>
      <c r="D11" s="5" t="s">
        <v>40</v>
      </c>
      <c r="E11" s="43">
        <v>800000</v>
      </c>
      <c r="F11" s="16" t="s">
        <v>53</v>
      </c>
      <c r="G11" s="43">
        <f>1200000/2</f>
        <v>600000</v>
      </c>
      <c r="H11" s="52">
        <f>E11+G11</f>
        <v>1400000</v>
      </c>
      <c r="I11" s="180"/>
      <c r="J11" s="176"/>
    </row>
    <row r="12" spans="1:12" s="13" customFormat="1" ht="29.25" customHeight="1">
      <c r="A12" s="176">
        <v>5</v>
      </c>
      <c r="B12" s="5" t="s">
        <v>14</v>
      </c>
      <c r="C12" s="16" t="s">
        <v>15</v>
      </c>
      <c r="D12" s="5" t="s">
        <v>40</v>
      </c>
      <c r="E12" s="43">
        <v>800000</v>
      </c>
      <c r="F12" s="16" t="s">
        <v>100</v>
      </c>
      <c r="G12" s="44">
        <v>500000</v>
      </c>
      <c r="H12" s="52">
        <f t="shared" ref="H12:H23" si="0">E12+G12</f>
        <v>1300000</v>
      </c>
      <c r="I12" s="180"/>
      <c r="J12" s="176"/>
    </row>
    <row r="13" spans="1:12" s="13" customFormat="1" ht="29.25" customHeight="1">
      <c r="A13" s="176">
        <v>6</v>
      </c>
      <c r="B13" s="5" t="s">
        <v>83</v>
      </c>
      <c r="C13" s="16" t="s">
        <v>84</v>
      </c>
      <c r="D13" s="5" t="s">
        <v>40</v>
      </c>
      <c r="E13" s="43">
        <v>800000</v>
      </c>
      <c r="F13" s="57" t="s">
        <v>75</v>
      </c>
      <c r="G13" s="44">
        <v>400000</v>
      </c>
      <c r="H13" s="52">
        <f t="shared" si="0"/>
        <v>1200000</v>
      </c>
      <c r="I13" s="180"/>
      <c r="J13" s="176"/>
    </row>
    <row r="14" spans="1:12" s="13" customFormat="1" ht="29.25" customHeight="1">
      <c r="A14" s="176">
        <v>7</v>
      </c>
      <c r="B14" s="5" t="s">
        <v>66</v>
      </c>
      <c r="C14" s="16" t="s">
        <v>21</v>
      </c>
      <c r="D14" s="5" t="s">
        <v>40</v>
      </c>
      <c r="E14" s="43">
        <v>800000</v>
      </c>
      <c r="F14" s="57" t="s">
        <v>75</v>
      </c>
      <c r="G14" s="44">
        <v>400000</v>
      </c>
      <c r="H14" s="52">
        <f t="shared" si="0"/>
        <v>1200000</v>
      </c>
      <c r="I14" s="180"/>
      <c r="J14" s="176"/>
    </row>
    <row r="15" spans="1:12" s="13" customFormat="1" ht="29.25" customHeight="1">
      <c r="A15" s="176">
        <v>8</v>
      </c>
      <c r="B15" s="5" t="s">
        <v>17</v>
      </c>
      <c r="C15" s="16" t="s">
        <v>18</v>
      </c>
      <c r="D15" s="5" t="s">
        <v>40</v>
      </c>
      <c r="E15" s="43">
        <v>800000</v>
      </c>
      <c r="F15" s="57" t="s">
        <v>75</v>
      </c>
      <c r="G15" s="44">
        <v>400000</v>
      </c>
      <c r="H15" s="52">
        <f t="shared" si="0"/>
        <v>1200000</v>
      </c>
      <c r="I15" s="180"/>
      <c r="J15" s="176"/>
    </row>
    <row r="16" spans="1:12" s="13" customFormat="1" ht="29.25" customHeight="1">
      <c r="A16" s="176">
        <v>9</v>
      </c>
      <c r="B16" s="5" t="s">
        <v>19</v>
      </c>
      <c r="C16" s="16" t="s">
        <v>20</v>
      </c>
      <c r="D16" s="5" t="s">
        <v>40</v>
      </c>
      <c r="E16" s="43">
        <v>800000</v>
      </c>
      <c r="F16" s="57" t="s">
        <v>75</v>
      </c>
      <c r="G16" s="44">
        <v>400000</v>
      </c>
      <c r="H16" s="52">
        <f t="shared" si="0"/>
        <v>1200000</v>
      </c>
      <c r="I16" s="180"/>
      <c r="J16" s="176"/>
    </row>
    <row r="17" spans="1:10" s="13" customFormat="1" ht="29.25" customHeight="1">
      <c r="A17" s="176">
        <v>10</v>
      </c>
      <c r="B17" s="5" t="s">
        <v>64</v>
      </c>
      <c r="C17" s="16" t="s">
        <v>67</v>
      </c>
      <c r="D17" s="5" t="s">
        <v>40</v>
      </c>
      <c r="E17" s="43">
        <v>800000</v>
      </c>
      <c r="F17" s="16"/>
      <c r="G17" s="44"/>
      <c r="H17" s="52">
        <f t="shared" si="0"/>
        <v>800000</v>
      </c>
      <c r="I17" s="180"/>
      <c r="J17" s="176"/>
    </row>
    <row r="18" spans="1:10" s="13" customFormat="1" ht="29.25" customHeight="1">
      <c r="A18" s="176">
        <v>11</v>
      </c>
      <c r="B18" s="5" t="s">
        <v>32</v>
      </c>
      <c r="C18" s="16" t="s">
        <v>68</v>
      </c>
      <c r="D18" s="5" t="s">
        <v>40</v>
      </c>
      <c r="E18" s="43">
        <v>800000</v>
      </c>
      <c r="F18" s="57" t="s">
        <v>75</v>
      </c>
      <c r="G18" s="44">
        <v>400000</v>
      </c>
      <c r="H18" s="52">
        <f t="shared" si="0"/>
        <v>1200000</v>
      </c>
      <c r="I18" s="180"/>
      <c r="J18" s="176"/>
    </row>
    <row r="19" spans="1:10" s="13" customFormat="1" ht="29.25" customHeight="1">
      <c r="A19" s="176">
        <v>12</v>
      </c>
      <c r="B19" s="5" t="s">
        <v>11</v>
      </c>
      <c r="C19" s="16" t="s">
        <v>41</v>
      </c>
      <c r="D19" s="5" t="s">
        <v>40</v>
      </c>
      <c r="E19" s="43">
        <v>800000</v>
      </c>
      <c r="F19" s="16"/>
      <c r="G19" s="44"/>
      <c r="H19" s="52">
        <f t="shared" si="0"/>
        <v>800000</v>
      </c>
      <c r="I19" s="180"/>
      <c r="J19" s="176"/>
    </row>
    <row r="20" spans="1:10" s="13" customFormat="1" ht="29.25" customHeight="1">
      <c r="A20" s="176">
        <v>13</v>
      </c>
      <c r="B20" s="5" t="s">
        <v>12</v>
      </c>
      <c r="C20" s="16" t="s">
        <v>13</v>
      </c>
      <c r="D20" s="5" t="s">
        <v>40</v>
      </c>
      <c r="E20" s="43">
        <v>800000</v>
      </c>
      <c r="F20" s="16"/>
      <c r="G20" s="44"/>
      <c r="H20" s="52">
        <f t="shared" si="0"/>
        <v>800000</v>
      </c>
      <c r="I20" s="180"/>
      <c r="J20" s="176"/>
    </row>
    <row r="21" spans="1:10" s="13" customFormat="1" ht="29.25" customHeight="1">
      <c r="A21" s="176">
        <v>14</v>
      </c>
      <c r="B21" s="5" t="s">
        <v>85</v>
      </c>
      <c r="C21" s="16" t="s">
        <v>82</v>
      </c>
      <c r="D21" s="5" t="s">
        <v>40</v>
      </c>
      <c r="E21" s="43">
        <v>800000</v>
      </c>
      <c r="F21" s="16" t="s">
        <v>99</v>
      </c>
      <c r="G21" s="44">
        <v>500000</v>
      </c>
      <c r="H21" s="52">
        <f t="shared" si="0"/>
        <v>1300000</v>
      </c>
      <c r="I21" s="180"/>
      <c r="J21" s="176"/>
    </row>
    <row r="22" spans="1:10" s="13" customFormat="1" ht="29.25" customHeight="1">
      <c r="A22" s="176">
        <v>15</v>
      </c>
      <c r="B22" s="5" t="s">
        <v>22</v>
      </c>
      <c r="C22" s="16" t="s">
        <v>98</v>
      </c>
      <c r="D22" s="5" t="s">
        <v>40</v>
      </c>
      <c r="E22" s="43">
        <v>800000</v>
      </c>
      <c r="F22" s="57" t="s">
        <v>81</v>
      </c>
      <c r="G22" s="43">
        <v>600000</v>
      </c>
      <c r="H22" s="52">
        <f t="shared" si="0"/>
        <v>1400000</v>
      </c>
      <c r="I22" s="180"/>
      <c r="J22" s="176"/>
    </row>
    <row r="23" spans="1:10" s="20" customFormat="1" ht="29.25" customHeight="1">
      <c r="A23" s="176">
        <v>16</v>
      </c>
      <c r="B23" s="17" t="s">
        <v>45</v>
      </c>
      <c r="C23" s="18"/>
      <c r="D23" s="5" t="s">
        <v>40</v>
      </c>
      <c r="E23" s="43">
        <v>800000</v>
      </c>
      <c r="F23" s="18"/>
      <c r="G23" s="45"/>
      <c r="H23" s="52">
        <f t="shared" si="0"/>
        <v>800000</v>
      </c>
      <c r="I23" s="19"/>
      <c r="J23" s="12"/>
    </row>
    <row r="24" spans="1:10" s="13" customFormat="1" ht="32.25" customHeight="1">
      <c r="A24" s="403">
        <v>17</v>
      </c>
      <c r="B24" s="405" t="s">
        <v>23</v>
      </c>
      <c r="C24" s="405" t="s">
        <v>25</v>
      </c>
      <c r="D24" s="407" t="s">
        <v>49</v>
      </c>
      <c r="E24" s="409">
        <v>800000</v>
      </c>
      <c r="F24" s="16" t="s">
        <v>54</v>
      </c>
      <c r="G24" s="44">
        <v>400000</v>
      </c>
      <c r="H24" s="409">
        <f>E24+G24+G25</f>
        <v>1600000</v>
      </c>
      <c r="I24" s="180"/>
      <c r="J24" s="176"/>
    </row>
    <row r="25" spans="1:10" s="13" customFormat="1" ht="30.75" customHeight="1">
      <c r="A25" s="404"/>
      <c r="B25" s="406"/>
      <c r="C25" s="406"/>
      <c r="D25" s="408"/>
      <c r="E25" s="410"/>
      <c r="F25" s="57" t="s">
        <v>59</v>
      </c>
      <c r="G25" s="44">
        <v>400000</v>
      </c>
      <c r="H25" s="410"/>
      <c r="I25" s="180"/>
      <c r="J25" s="176"/>
    </row>
    <row r="26" spans="1:10" s="30" customFormat="1" ht="27.75" customHeight="1">
      <c r="A26" s="27" t="s">
        <v>47</v>
      </c>
      <c r="B26" s="411" t="s">
        <v>104</v>
      </c>
      <c r="C26" s="412"/>
      <c r="D26" s="412"/>
      <c r="E26" s="412"/>
      <c r="F26" s="412"/>
      <c r="G26" s="412"/>
      <c r="H26" s="51">
        <f>SUM(H27:H33)</f>
        <v>6000000</v>
      </c>
      <c r="I26" s="28"/>
      <c r="J26" s="29"/>
    </row>
    <row r="27" spans="1:10" s="15" customFormat="1" ht="27.75" customHeight="1">
      <c r="A27" s="23">
        <v>1</v>
      </c>
      <c r="B27" s="5" t="s">
        <v>80</v>
      </c>
      <c r="C27" s="24" t="s">
        <v>56</v>
      </c>
      <c r="D27" s="26" t="s">
        <v>57</v>
      </c>
      <c r="E27" s="43">
        <v>800000</v>
      </c>
      <c r="F27" s="23"/>
      <c r="G27" s="48"/>
      <c r="H27" s="52">
        <f t="shared" ref="H27:H33" si="1">E27+G27</f>
        <v>800000</v>
      </c>
      <c r="I27" s="25"/>
      <c r="J27" s="23"/>
    </row>
    <row r="28" spans="1:10" s="15" customFormat="1" ht="27.75" customHeight="1">
      <c r="A28" s="23">
        <v>2</v>
      </c>
      <c r="B28" s="5" t="s">
        <v>87</v>
      </c>
      <c r="C28" s="24" t="s">
        <v>56</v>
      </c>
      <c r="D28" s="26" t="s">
        <v>57</v>
      </c>
      <c r="E28" s="43">
        <v>800000</v>
      </c>
      <c r="F28" s="59" t="s">
        <v>51</v>
      </c>
      <c r="G28" s="48">
        <v>400000</v>
      </c>
      <c r="H28" s="52">
        <f t="shared" si="1"/>
        <v>1200000</v>
      </c>
      <c r="I28" s="25"/>
      <c r="J28" s="23"/>
    </row>
    <row r="29" spans="1:10" s="13" customFormat="1" ht="29.25" customHeight="1">
      <c r="A29" s="23">
        <v>3</v>
      </c>
      <c r="B29" s="5" t="s">
        <v>28</v>
      </c>
      <c r="C29" s="16" t="s">
        <v>50</v>
      </c>
      <c r="D29" s="26" t="s">
        <v>57</v>
      </c>
      <c r="E29" s="43">
        <v>800000</v>
      </c>
      <c r="F29" s="16"/>
      <c r="G29" s="44"/>
      <c r="H29" s="52">
        <f t="shared" si="1"/>
        <v>800000</v>
      </c>
      <c r="I29" s="180"/>
      <c r="J29" s="176"/>
    </row>
    <row r="30" spans="1:10" s="13" customFormat="1" ht="29.25" customHeight="1">
      <c r="A30" s="23">
        <v>4</v>
      </c>
      <c r="B30" s="5" t="s">
        <v>30</v>
      </c>
      <c r="C30" s="16" t="s">
        <v>50</v>
      </c>
      <c r="D30" s="26" t="s">
        <v>57</v>
      </c>
      <c r="E30" s="43">
        <v>800000</v>
      </c>
      <c r="F30" s="16"/>
      <c r="G30" s="44"/>
      <c r="H30" s="52">
        <f t="shared" si="1"/>
        <v>800000</v>
      </c>
      <c r="I30" s="180"/>
      <c r="J30" s="176"/>
    </row>
    <row r="31" spans="1:10" s="13" customFormat="1" ht="29.25" customHeight="1">
      <c r="A31" s="23">
        <v>5</v>
      </c>
      <c r="B31" s="5" t="s">
        <v>52</v>
      </c>
      <c r="C31" s="16" t="s">
        <v>50</v>
      </c>
      <c r="D31" s="26" t="s">
        <v>57</v>
      </c>
      <c r="E31" s="43">
        <v>800000</v>
      </c>
      <c r="F31" s="16"/>
      <c r="G31" s="44"/>
      <c r="H31" s="52">
        <f t="shared" si="1"/>
        <v>800000</v>
      </c>
      <c r="I31" s="180"/>
      <c r="J31" s="176"/>
    </row>
    <row r="32" spans="1:10" s="15" customFormat="1" ht="27.75" customHeight="1">
      <c r="A32" s="23">
        <v>6</v>
      </c>
      <c r="B32" s="5" t="s">
        <v>109</v>
      </c>
      <c r="C32" s="24" t="s">
        <v>56</v>
      </c>
      <c r="D32" s="26" t="s">
        <v>57</v>
      </c>
      <c r="E32" s="43">
        <v>800000</v>
      </c>
      <c r="F32" s="23"/>
      <c r="G32" s="48"/>
      <c r="H32" s="52">
        <f t="shared" si="1"/>
        <v>800000</v>
      </c>
      <c r="I32" s="25"/>
      <c r="J32" s="23"/>
    </row>
    <row r="33" spans="1:10" s="15" customFormat="1" ht="27.75" customHeight="1">
      <c r="A33" s="23">
        <v>7</v>
      </c>
      <c r="B33" s="5" t="s">
        <v>55</v>
      </c>
      <c r="C33" s="24" t="s">
        <v>56</v>
      </c>
      <c r="D33" s="26" t="s">
        <v>57</v>
      </c>
      <c r="E33" s="43">
        <v>800000</v>
      </c>
      <c r="F33" s="23"/>
      <c r="G33" s="48"/>
      <c r="H33" s="52">
        <f t="shared" si="1"/>
        <v>800000</v>
      </c>
      <c r="I33" s="25"/>
      <c r="J33" s="23"/>
    </row>
    <row r="34" spans="1:10" s="30" customFormat="1" ht="27.75" customHeight="1">
      <c r="A34" s="31" t="s">
        <v>60</v>
      </c>
      <c r="B34" s="411" t="s">
        <v>105</v>
      </c>
      <c r="C34" s="412"/>
      <c r="D34" s="412"/>
      <c r="E34" s="412"/>
      <c r="F34" s="412"/>
      <c r="G34" s="412"/>
      <c r="H34" s="51">
        <f>SUM(H35:H36)</f>
        <v>1600000</v>
      </c>
      <c r="I34" s="28"/>
      <c r="J34" s="29"/>
    </row>
    <row r="35" spans="1:10" s="13" customFormat="1" ht="29.25" customHeight="1">
      <c r="A35" s="176">
        <v>1</v>
      </c>
      <c r="B35" s="5" t="s">
        <v>78</v>
      </c>
      <c r="C35" s="16" t="s">
        <v>56</v>
      </c>
      <c r="D35" s="5" t="s">
        <v>72</v>
      </c>
      <c r="E35" s="43">
        <v>800000</v>
      </c>
      <c r="F35" s="16"/>
      <c r="G35" s="44"/>
      <c r="H35" s="52">
        <f>E35+G35</f>
        <v>800000</v>
      </c>
      <c r="I35" s="180"/>
      <c r="J35" s="176"/>
    </row>
    <row r="36" spans="1:10" s="13" customFormat="1" ht="29.25" customHeight="1">
      <c r="A36" s="176">
        <v>2</v>
      </c>
      <c r="B36" s="5" t="s">
        <v>73</v>
      </c>
      <c r="C36" s="16" t="s">
        <v>74</v>
      </c>
      <c r="D36" s="5" t="s">
        <v>72</v>
      </c>
      <c r="E36" s="43">
        <v>800000</v>
      </c>
      <c r="F36" s="16"/>
      <c r="G36" s="44"/>
      <c r="H36" s="52">
        <f>E36+G36</f>
        <v>800000</v>
      </c>
      <c r="I36" s="180"/>
      <c r="J36" s="176"/>
    </row>
    <row r="37" spans="1:10" s="30" customFormat="1" ht="27.75" customHeight="1">
      <c r="A37" s="31" t="s">
        <v>65</v>
      </c>
      <c r="B37" s="411" t="s">
        <v>106</v>
      </c>
      <c r="C37" s="412"/>
      <c r="D37" s="412"/>
      <c r="E37" s="412"/>
      <c r="F37" s="412"/>
      <c r="G37" s="412"/>
      <c r="H37" s="51">
        <f>SUM(H38:H44)</f>
        <v>6800000</v>
      </c>
      <c r="I37" s="28"/>
      <c r="J37" s="29"/>
    </row>
    <row r="38" spans="1:10" s="13" customFormat="1" ht="29.25" customHeight="1">
      <c r="A38" s="176">
        <v>1</v>
      </c>
      <c r="B38" s="5" t="s">
        <v>76</v>
      </c>
      <c r="C38" s="16" t="s">
        <v>77</v>
      </c>
      <c r="D38" s="59" t="s">
        <v>51</v>
      </c>
      <c r="E38" s="43">
        <v>800000</v>
      </c>
      <c r="F38" s="16"/>
      <c r="G38" s="44"/>
      <c r="H38" s="52">
        <f>E38+G38</f>
        <v>800000</v>
      </c>
      <c r="I38" s="180"/>
      <c r="J38" s="176"/>
    </row>
    <row r="39" spans="1:10" s="13" customFormat="1" ht="29.25" customHeight="1">
      <c r="A39" s="176">
        <v>2</v>
      </c>
      <c r="B39" s="5" t="s">
        <v>48</v>
      </c>
      <c r="C39" s="38" t="s">
        <v>25</v>
      </c>
      <c r="D39" s="60" t="s">
        <v>51</v>
      </c>
      <c r="E39" s="43">
        <v>800000</v>
      </c>
      <c r="F39" s="58" t="s">
        <v>94</v>
      </c>
      <c r="G39" s="44">
        <v>400000</v>
      </c>
      <c r="H39" s="52">
        <f t="shared" ref="H39:H44" si="2">E39+G39</f>
        <v>1200000</v>
      </c>
      <c r="I39" s="180"/>
      <c r="J39" s="176"/>
    </row>
    <row r="40" spans="1:10" s="13" customFormat="1" ht="29.25" customHeight="1">
      <c r="A40" s="176">
        <v>3</v>
      </c>
      <c r="B40" s="5" t="s">
        <v>70</v>
      </c>
      <c r="C40" s="38" t="s">
        <v>25</v>
      </c>
      <c r="D40" s="60" t="s">
        <v>51</v>
      </c>
      <c r="E40" s="43">
        <v>800000</v>
      </c>
      <c r="F40" s="58" t="s">
        <v>94</v>
      </c>
      <c r="G40" s="44">
        <v>400000</v>
      </c>
      <c r="H40" s="52">
        <f t="shared" si="2"/>
        <v>1200000</v>
      </c>
      <c r="I40" s="180"/>
      <c r="J40" s="176"/>
    </row>
    <row r="41" spans="1:10" s="13" customFormat="1" ht="29.25" customHeight="1">
      <c r="A41" s="176">
        <v>4</v>
      </c>
      <c r="B41" s="5" t="s">
        <v>71</v>
      </c>
      <c r="C41" s="16" t="s">
        <v>88</v>
      </c>
      <c r="D41" s="60" t="s">
        <v>51</v>
      </c>
      <c r="E41" s="43">
        <v>800000</v>
      </c>
      <c r="F41" s="16"/>
      <c r="G41" s="44"/>
      <c r="H41" s="52">
        <f t="shared" si="2"/>
        <v>800000</v>
      </c>
      <c r="I41" s="180"/>
      <c r="J41" s="176"/>
    </row>
    <row r="42" spans="1:10" s="13" customFormat="1" ht="29.25" customHeight="1">
      <c r="A42" s="176">
        <v>5</v>
      </c>
      <c r="B42" s="5" t="s">
        <v>62</v>
      </c>
      <c r="C42" s="16" t="s">
        <v>63</v>
      </c>
      <c r="D42" s="59" t="s">
        <v>29</v>
      </c>
      <c r="E42" s="43">
        <v>800000</v>
      </c>
      <c r="F42" s="16"/>
      <c r="G42" s="44"/>
      <c r="H42" s="52">
        <f t="shared" si="2"/>
        <v>800000</v>
      </c>
      <c r="I42" s="180"/>
      <c r="J42" s="176"/>
    </row>
    <row r="43" spans="1:10" s="13" customFormat="1" ht="29.25" customHeight="1">
      <c r="A43" s="176">
        <v>6</v>
      </c>
      <c r="B43" s="5" t="s">
        <v>31</v>
      </c>
      <c r="C43" s="16" t="s">
        <v>89</v>
      </c>
      <c r="D43" s="59" t="s">
        <v>29</v>
      </c>
      <c r="E43" s="43">
        <v>800000</v>
      </c>
      <c r="F43" s="16"/>
      <c r="G43" s="44"/>
      <c r="H43" s="52">
        <f t="shared" si="2"/>
        <v>800000</v>
      </c>
      <c r="I43" s="180"/>
      <c r="J43" s="176"/>
    </row>
    <row r="44" spans="1:10" s="13" customFormat="1" ht="29.25" customHeight="1">
      <c r="A44" s="176">
        <v>7</v>
      </c>
      <c r="B44" s="5" t="s">
        <v>79</v>
      </c>
      <c r="C44" s="38" t="s">
        <v>25</v>
      </c>
      <c r="D44" s="59" t="s">
        <v>49</v>
      </c>
      <c r="E44" s="43">
        <v>800000</v>
      </c>
      <c r="F44" s="58" t="s">
        <v>94</v>
      </c>
      <c r="G44" s="44">
        <v>400000</v>
      </c>
      <c r="H44" s="52">
        <f t="shared" si="2"/>
        <v>1200000</v>
      </c>
      <c r="I44" s="180"/>
      <c r="J44" s="176"/>
    </row>
    <row r="45" spans="1:10" s="30" customFormat="1" ht="27.75" customHeight="1">
      <c r="A45" s="27" t="s">
        <v>61</v>
      </c>
      <c r="B45" s="411" t="s">
        <v>107</v>
      </c>
      <c r="C45" s="412"/>
      <c r="D45" s="412"/>
      <c r="E45" s="412"/>
      <c r="F45" s="412"/>
      <c r="G45" s="412"/>
      <c r="H45" s="51">
        <f>SUM(H46:H48)</f>
        <v>2400000</v>
      </c>
      <c r="I45" s="28"/>
      <c r="J45" s="29"/>
    </row>
    <row r="46" spans="1:10" s="40" customFormat="1" ht="27.75" customHeight="1">
      <c r="A46" s="36">
        <v>1</v>
      </c>
      <c r="B46" s="37" t="s">
        <v>24</v>
      </c>
      <c r="C46" s="38" t="s">
        <v>25</v>
      </c>
      <c r="D46" s="58" t="s">
        <v>94</v>
      </c>
      <c r="E46" s="43">
        <v>800000</v>
      </c>
      <c r="F46" s="38"/>
      <c r="G46" s="46"/>
      <c r="H46" s="52">
        <f>E46+G46</f>
        <v>800000</v>
      </c>
      <c r="I46" s="39"/>
      <c r="J46" s="39"/>
    </row>
    <row r="47" spans="1:10" s="40" customFormat="1" ht="27.75" customHeight="1">
      <c r="A47" s="36">
        <v>2</v>
      </c>
      <c r="B47" s="37" t="s">
        <v>69</v>
      </c>
      <c r="C47" s="38" t="s">
        <v>25</v>
      </c>
      <c r="D47" s="58" t="s">
        <v>94</v>
      </c>
      <c r="E47" s="43">
        <v>800000</v>
      </c>
      <c r="F47" s="38"/>
      <c r="G47" s="46"/>
      <c r="H47" s="52">
        <f>E47+G47</f>
        <v>800000</v>
      </c>
      <c r="I47" s="39"/>
      <c r="J47" s="39"/>
    </row>
    <row r="48" spans="1:10" s="40" customFormat="1" ht="27.75" customHeight="1">
      <c r="A48" s="36">
        <v>3</v>
      </c>
      <c r="B48" s="37" t="s">
        <v>86</v>
      </c>
      <c r="C48" s="38" t="s">
        <v>43</v>
      </c>
      <c r="D48" s="58" t="s">
        <v>94</v>
      </c>
      <c r="E48" s="43">
        <v>800000</v>
      </c>
      <c r="F48" s="36"/>
      <c r="G48" s="47"/>
      <c r="H48" s="52">
        <f>E48+G48</f>
        <v>800000</v>
      </c>
      <c r="I48" s="41"/>
      <c r="J48" s="36"/>
    </row>
    <row r="49" spans="1:10" s="30" customFormat="1" ht="27.75" customHeight="1">
      <c r="A49" s="31" t="s">
        <v>97</v>
      </c>
      <c r="B49" s="411" t="s">
        <v>108</v>
      </c>
      <c r="C49" s="412"/>
      <c r="D49" s="412"/>
      <c r="E49" s="412"/>
      <c r="F49" s="412"/>
      <c r="G49" s="412"/>
      <c r="H49" s="51">
        <f>SUM(H50:H51)</f>
        <v>2000000</v>
      </c>
      <c r="I49" s="28"/>
      <c r="J49" s="29"/>
    </row>
    <row r="50" spans="1:10" s="13" customFormat="1" ht="26.25" customHeight="1">
      <c r="A50" s="176">
        <v>1</v>
      </c>
      <c r="B50" s="5" t="s">
        <v>91</v>
      </c>
      <c r="C50" s="16"/>
      <c r="D50" s="16" t="s">
        <v>93</v>
      </c>
      <c r="E50" s="43">
        <v>1000000</v>
      </c>
      <c r="F50" s="16"/>
      <c r="G50" s="44"/>
      <c r="H50" s="52">
        <f>E50+G50</f>
        <v>1000000</v>
      </c>
      <c r="I50" s="180"/>
      <c r="J50" s="176"/>
    </row>
    <row r="51" spans="1:10" s="13" customFormat="1" ht="26.25" customHeight="1">
      <c r="A51" s="176">
        <v>2</v>
      </c>
      <c r="B51" s="5" t="s">
        <v>92</v>
      </c>
      <c r="C51" s="38"/>
      <c r="D51" s="16" t="s">
        <v>103</v>
      </c>
      <c r="E51" s="43">
        <v>1000000</v>
      </c>
      <c r="F51" s="58"/>
      <c r="G51" s="44"/>
      <c r="H51" s="52">
        <f>E51+G51</f>
        <v>1000000</v>
      </c>
      <c r="I51" s="180"/>
      <c r="J51" s="176"/>
    </row>
    <row r="52" spans="1:10" s="13" customFormat="1" ht="29.25" customHeight="1">
      <c r="A52" s="400" t="s">
        <v>33</v>
      </c>
      <c r="B52" s="401"/>
      <c r="C52" s="401"/>
      <c r="D52" s="401"/>
      <c r="E52" s="401"/>
      <c r="F52" s="401"/>
      <c r="G52" s="401"/>
      <c r="H52" s="53">
        <f>SUM(H5:H51)/2</f>
        <v>41500000</v>
      </c>
      <c r="I52" s="4">
        <f>SUM(I5:I48)</f>
        <v>0</v>
      </c>
      <c r="J52" s="21"/>
    </row>
    <row r="53" spans="1:10" s="13" customFormat="1" ht="27" customHeight="1">
      <c r="A53" s="396" t="s">
        <v>110</v>
      </c>
      <c r="B53" s="396"/>
      <c r="C53" s="396"/>
      <c r="D53" s="396"/>
      <c r="E53" s="396"/>
      <c r="F53" s="396"/>
      <c r="G53" s="396"/>
      <c r="H53" s="396"/>
      <c r="I53" s="396"/>
    </row>
    <row r="54" spans="1:10" s="13" customFormat="1" ht="15" customHeight="1">
      <c r="A54" s="61"/>
      <c r="B54" s="61"/>
      <c r="C54" s="61"/>
      <c r="D54" s="61"/>
      <c r="E54" s="61"/>
      <c r="F54" s="61"/>
      <c r="G54" s="61"/>
      <c r="H54" s="61"/>
      <c r="I54" s="61"/>
    </row>
    <row r="55" spans="1:10" s="22" customFormat="1" ht="18">
      <c r="A55" s="397" t="s">
        <v>35</v>
      </c>
      <c r="B55" s="397"/>
      <c r="C55" s="397"/>
      <c r="D55" s="397" t="s">
        <v>36</v>
      </c>
      <c r="E55" s="397"/>
      <c r="F55" s="397"/>
      <c r="G55" s="398" t="s">
        <v>37</v>
      </c>
      <c r="H55" s="398"/>
      <c r="I55" s="398"/>
      <c r="J55" s="9"/>
    </row>
    <row r="56" spans="1:10" s="22" customFormat="1" ht="18">
      <c r="D56" s="34"/>
      <c r="E56" s="49"/>
      <c r="G56" s="49"/>
      <c r="H56" s="54"/>
      <c r="I56" s="8"/>
      <c r="J56" s="8"/>
    </row>
    <row r="57" spans="1:10" s="22" customFormat="1" ht="18">
      <c r="D57" s="34"/>
      <c r="E57" s="49"/>
      <c r="G57" s="49"/>
      <c r="H57" s="55"/>
      <c r="I57" s="8"/>
      <c r="J57" s="8"/>
    </row>
    <row r="58" spans="1:10" s="22" customFormat="1" ht="18">
      <c r="D58" s="34"/>
      <c r="E58" s="49"/>
      <c r="G58" s="49"/>
      <c r="H58" s="55"/>
      <c r="I58" s="8"/>
      <c r="J58" s="8"/>
    </row>
    <row r="59" spans="1:10" s="22" customFormat="1" ht="18">
      <c r="D59" s="34"/>
      <c r="E59" s="49"/>
      <c r="G59" s="49"/>
      <c r="H59" s="55"/>
      <c r="I59" s="8"/>
      <c r="J59" s="8"/>
    </row>
    <row r="60" spans="1:10" s="22" customFormat="1" ht="18">
      <c r="A60" s="397" t="s">
        <v>28</v>
      </c>
      <c r="B60" s="397"/>
      <c r="C60" s="397"/>
      <c r="D60" s="397" t="s">
        <v>30</v>
      </c>
      <c r="E60" s="397"/>
      <c r="F60" s="397"/>
      <c r="G60" s="399" t="s">
        <v>5</v>
      </c>
      <c r="H60" s="399"/>
      <c r="I60" s="399"/>
      <c r="J60" s="10"/>
    </row>
    <row r="61" spans="1:10">
      <c r="H61" s="56"/>
      <c r="I61" s="1"/>
    </row>
  </sheetData>
  <mergeCells count="30">
    <mergeCell ref="A1:J1"/>
    <mergeCell ref="A2:J2"/>
    <mergeCell ref="B5:G5"/>
    <mergeCell ref="A8:A10"/>
    <mergeCell ref="B8:B10"/>
    <mergeCell ref="C8:C10"/>
    <mergeCell ref="D8:D10"/>
    <mergeCell ref="E8:E10"/>
    <mergeCell ref="H8:H10"/>
    <mergeCell ref="I8:I9"/>
    <mergeCell ref="A52:G52"/>
    <mergeCell ref="J8:J9"/>
    <mergeCell ref="A24:A25"/>
    <mergeCell ref="B24:B25"/>
    <mergeCell ref="C24:C25"/>
    <mergeCell ref="D24:D25"/>
    <mergeCell ref="E24:E25"/>
    <mergeCell ref="H24:H25"/>
    <mergeCell ref="B26:G26"/>
    <mergeCell ref="B34:G34"/>
    <mergeCell ref="B37:G37"/>
    <mergeCell ref="B45:G45"/>
    <mergeCell ref="B49:G49"/>
    <mergeCell ref="A53:I53"/>
    <mergeCell ref="A55:C55"/>
    <mergeCell ref="D55:F55"/>
    <mergeCell ref="G55:I55"/>
    <mergeCell ref="A60:C60"/>
    <mergeCell ref="D60:F60"/>
    <mergeCell ref="G60:I60"/>
  </mergeCells>
  <pageMargins left="0.19685039370078741" right="0.2" top="0.47244094488188981" bottom="0.27" header="0.39370078740157483" footer="0.2"/>
  <pageSetup paperSize="9" scale="85" orientation="landscape" verticalDpi="0" r:id="rId1"/>
</worksheet>
</file>

<file path=xl/worksheets/sheet5.xml><?xml version="1.0" encoding="utf-8"?>
<worksheet xmlns="http://schemas.openxmlformats.org/spreadsheetml/2006/main" xmlns:r="http://schemas.openxmlformats.org/officeDocument/2006/relationships">
  <dimension ref="A1:S79"/>
  <sheetViews>
    <sheetView topLeftCell="A19" workbookViewId="0">
      <pane xSplit="7" topLeftCell="H1" activePane="topRight" state="frozen"/>
      <selection activeCell="A6" sqref="A6"/>
      <selection pane="topRight" activeCell="M3" sqref="M3"/>
    </sheetView>
  </sheetViews>
  <sheetFormatPr defaultRowHeight="12.75"/>
  <cols>
    <col min="1" max="1" width="8.140625" style="65" customWidth="1"/>
    <col min="2" max="2" width="34.5703125" style="65" customWidth="1"/>
    <col min="3" max="3" width="9" style="65" customWidth="1"/>
    <col min="4" max="4" width="9.7109375" style="65" customWidth="1"/>
    <col min="5" max="5" width="11.140625" style="65" customWidth="1"/>
    <col min="6" max="6" width="14" style="65" customWidth="1"/>
    <col min="7" max="7" width="12" style="65" customWidth="1"/>
    <col min="8" max="10" width="9.140625" style="63"/>
    <col min="11" max="12" width="9.140625" style="64"/>
    <col min="13" max="19" width="9.140625" style="63"/>
    <col min="20" max="16384" width="9.140625" style="65"/>
  </cols>
  <sheetData>
    <row r="1" spans="1:19" ht="27.75" customHeight="1">
      <c r="A1" s="355" t="s">
        <v>111</v>
      </c>
      <c r="B1" s="355"/>
      <c r="C1" s="355"/>
      <c r="D1" s="62"/>
      <c r="E1" s="62"/>
      <c r="F1" s="62"/>
      <c r="G1" s="62"/>
    </row>
    <row r="2" spans="1:19" s="68" customFormat="1" ht="42.75" customHeight="1">
      <c r="A2" s="356" t="s">
        <v>189</v>
      </c>
      <c r="B2" s="356"/>
      <c r="C2" s="356"/>
      <c r="D2" s="356"/>
      <c r="E2" s="356"/>
      <c r="F2" s="356"/>
      <c r="G2" s="356"/>
      <c r="H2" s="66"/>
      <c r="I2" s="66"/>
      <c r="J2" s="66"/>
      <c r="K2" s="67"/>
      <c r="L2" s="67"/>
      <c r="M2" s="66"/>
      <c r="N2" s="66"/>
      <c r="O2" s="66"/>
      <c r="P2" s="66"/>
      <c r="Q2" s="66"/>
      <c r="R2" s="66"/>
      <c r="S2" s="66"/>
    </row>
    <row r="3" spans="1:19" s="68" customFormat="1" ht="34.5" customHeight="1">
      <c r="A3" s="357" t="s">
        <v>184</v>
      </c>
      <c r="B3" s="357"/>
      <c r="C3" s="357"/>
      <c r="D3" s="357"/>
      <c r="E3" s="357"/>
      <c r="F3" s="357"/>
      <c r="G3" s="357"/>
      <c r="H3" s="66"/>
      <c r="I3" s="66"/>
      <c r="J3" s="66"/>
      <c r="K3" s="67"/>
      <c r="L3" s="67"/>
      <c r="M3" s="66"/>
      <c r="N3" s="66"/>
      <c r="O3" s="66"/>
      <c r="P3" s="66"/>
      <c r="Q3" s="66"/>
      <c r="R3" s="66"/>
      <c r="S3" s="66"/>
    </row>
    <row r="4" spans="1:19" s="68" customFormat="1" ht="20.25" customHeight="1">
      <c r="A4" s="356" t="s">
        <v>195</v>
      </c>
      <c r="B4" s="356"/>
      <c r="C4" s="356"/>
      <c r="D4" s="356"/>
      <c r="E4" s="356"/>
      <c r="F4" s="356"/>
      <c r="G4" s="356"/>
      <c r="H4" s="66"/>
      <c r="I4" s="66"/>
      <c r="J4" s="66"/>
      <c r="K4" s="67"/>
      <c r="L4" s="67"/>
      <c r="M4" s="66"/>
      <c r="N4" s="66"/>
      <c r="O4" s="66"/>
      <c r="P4" s="66"/>
      <c r="Q4" s="66"/>
      <c r="R4" s="66"/>
      <c r="S4" s="66"/>
    </row>
    <row r="5" spans="1:19" s="68" customFormat="1" ht="38.25" customHeight="1" thickBot="1">
      <c r="A5" s="69"/>
      <c r="B5" s="69"/>
      <c r="C5" s="69"/>
      <c r="D5" s="69"/>
      <c r="E5" s="69"/>
      <c r="F5" s="69"/>
      <c r="G5" s="70" t="s">
        <v>112</v>
      </c>
      <c r="H5" s="66"/>
      <c r="I5" s="66"/>
      <c r="J5" s="66"/>
      <c r="K5" s="67"/>
      <c r="L5" s="67"/>
      <c r="M5" s="66"/>
      <c r="N5" s="66"/>
      <c r="O5" s="66"/>
      <c r="P5" s="66"/>
      <c r="Q5" s="66"/>
      <c r="R5" s="66"/>
      <c r="S5" s="66"/>
    </row>
    <row r="6" spans="1:19" ht="13.5" customHeight="1" thickTop="1">
      <c r="A6" s="358" t="s">
        <v>0</v>
      </c>
      <c r="B6" s="353" t="s">
        <v>113</v>
      </c>
      <c r="C6" s="353" t="s">
        <v>114</v>
      </c>
      <c r="D6" s="353" t="s">
        <v>115</v>
      </c>
      <c r="E6" s="353" t="s">
        <v>164</v>
      </c>
      <c r="F6" s="353" t="s">
        <v>116</v>
      </c>
      <c r="G6" s="360" t="s">
        <v>117</v>
      </c>
    </row>
    <row r="7" spans="1:19" ht="22.5" customHeight="1">
      <c r="A7" s="359"/>
      <c r="B7" s="354"/>
      <c r="C7" s="354"/>
      <c r="D7" s="354"/>
      <c r="E7" s="354"/>
      <c r="F7" s="354"/>
      <c r="G7" s="361"/>
    </row>
    <row r="8" spans="1:19" ht="15.75">
      <c r="A8" s="71">
        <v>1</v>
      </c>
      <c r="B8" s="72">
        <v>2</v>
      </c>
      <c r="C8" s="72">
        <v>3</v>
      </c>
      <c r="D8" s="72">
        <v>4</v>
      </c>
      <c r="E8" s="72">
        <v>5</v>
      </c>
      <c r="F8" s="72" t="s">
        <v>118</v>
      </c>
      <c r="G8" s="73">
        <v>7</v>
      </c>
    </row>
    <row r="9" spans="1:19" s="68" customFormat="1" ht="66" customHeight="1">
      <c r="A9" s="74">
        <v>1</v>
      </c>
      <c r="B9" s="75" t="s">
        <v>179</v>
      </c>
      <c r="C9" s="76"/>
      <c r="D9" s="77"/>
      <c r="E9" s="78"/>
      <c r="F9" s="78">
        <f>SUM(F10:F11)</f>
        <v>960000</v>
      </c>
      <c r="G9" s="165" t="s">
        <v>185</v>
      </c>
      <c r="H9" s="66"/>
      <c r="I9" s="66"/>
      <c r="J9" s="79"/>
      <c r="K9" s="80"/>
      <c r="L9" s="80"/>
      <c r="M9" s="79"/>
      <c r="N9" s="66"/>
      <c r="O9" s="66"/>
      <c r="P9" s="66"/>
      <c r="Q9" s="66"/>
      <c r="R9" s="66"/>
      <c r="S9" s="66"/>
    </row>
    <row r="10" spans="1:19" s="86" customFormat="1" ht="33" customHeight="1">
      <c r="A10" s="159" t="s">
        <v>119</v>
      </c>
      <c r="B10" s="152" t="s">
        <v>180</v>
      </c>
      <c r="C10" s="160" t="s">
        <v>181</v>
      </c>
      <c r="D10" s="161">
        <v>96</v>
      </c>
      <c r="E10" s="162">
        <v>2500</v>
      </c>
      <c r="F10" s="162">
        <f>E10*D10*2</f>
        <v>480000</v>
      </c>
      <c r="G10" s="163"/>
      <c r="J10" s="87"/>
      <c r="K10" s="88"/>
      <c r="L10" s="88"/>
      <c r="M10" s="87"/>
    </row>
    <row r="11" spans="1:19" s="86" customFormat="1" ht="33" customHeight="1">
      <c r="A11" s="153" t="s">
        <v>119</v>
      </c>
      <c r="B11" s="154" t="s">
        <v>182</v>
      </c>
      <c r="C11" s="155" t="s">
        <v>181</v>
      </c>
      <c r="D11" s="156">
        <v>96</v>
      </c>
      <c r="E11" s="157">
        <v>2500</v>
      </c>
      <c r="F11" s="157">
        <f>E11*D11*2</f>
        <v>480000</v>
      </c>
      <c r="G11" s="158"/>
      <c r="J11" s="87"/>
      <c r="K11" s="88"/>
      <c r="L11" s="88"/>
      <c r="M11" s="87"/>
    </row>
    <row r="12" spans="1:19" s="99" customFormat="1" ht="62.25" customHeight="1">
      <c r="A12" s="151">
        <v>2</v>
      </c>
      <c r="B12" s="147" t="s">
        <v>124</v>
      </c>
      <c r="C12" s="148"/>
      <c r="D12" s="149"/>
      <c r="E12" s="150"/>
      <c r="F12" s="150">
        <f>F13+F14</f>
        <v>288000</v>
      </c>
      <c r="G12" s="165" t="s">
        <v>186</v>
      </c>
      <c r="J12" s="100"/>
      <c r="K12" s="101"/>
      <c r="L12" s="101"/>
      <c r="M12" s="100"/>
    </row>
    <row r="13" spans="1:19" s="86" customFormat="1" ht="33.75" customHeight="1">
      <c r="A13" s="159" t="s">
        <v>119</v>
      </c>
      <c r="B13" s="152" t="s">
        <v>183</v>
      </c>
      <c r="C13" s="160" t="s">
        <v>181</v>
      </c>
      <c r="D13" s="161">
        <v>96</v>
      </c>
      <c r="E13" s="162">
        <v>1500</v>
      </c>
      <c r="F13" s="162">
        <f>D13*E13</f>
        <v>144000</v>
      </c>
      <c r="G13" s="164"/>
      <c r="J13" s="87"/>
      <c r="K13" s="88"/>
      <c r="L13" s="88"/>
      <c r="M13" s="87"/>
    </row>
    <row r="14" spans="1:19" s="86" customFormat="1" ht="47.25" customHeight="1">
      <c r="A14" s="153" t="s">
        <v>119</v>
      </c>
      <c r="B14" s="154" t="s">
        <v>124</v>
      </c>
      <c r="C14" s="155" t="s">
        <v>181</v>
      </c>
      <c r="D14" s="156">
        <v>96</v>
      </c>
      <c r="E14" s="157">
        <v>1500</v>
      </c>
      <c r="F14" s="157">
        <f>E14*D14</f>
        <v>144000</v>
      </c>
      <c r="G14" s="158"/>
      <c r="J14" s="87"/>
      <c r="K14" s="88"/>
      <c r="L14" s="88"/>
      <c r="M14" s="87"/>
    </row>
    <row r="15" spans="1:19" s="86" customFormat="1" ht="36" customHeight="1">
      <c r="A15" s="102">
        <v>3</v>
      </c>
      <c r="B15" s="131" t="s">
        <v>125</v>
      </c>
      <c r="C15" s="104"/>
      <c r="D15" s="105"/>
      <c r="E15" s="106"/>
      <c r="F15" s="106">
        <f>SUM(F16:F18)</f>
        <v>36000000</v>
      </c>
      <c r="G15" s="130"/>
      <c r="J15" s="87"/>
      <c r="K15" s="88"/>
      <c r="L15" s="88"/>
      <c r="M15" s="87"/>
    </row>
    <row r="16" spans="1:19" s="86" customFormat="1" ht="24" customHeight="1">
      <c r="A16" s="81" t="s">
        <v>119</v>
      </c>
      <c r="B16" s="82" t="s">
        <v>177</v>
      </c>
      <c r="C16" s="83" t="s">
        <v>178</v>
      </c>
      <c r="D16" s="84">
        <v>3</v>
      </c>
      <c r="E16" s="85">
        <v>3000000</v>
      </c>
      <c r="F16" s="85">
        <f>E16*D16</f>
        <v>9000000</v>
      </c>
      <c r="G16" s="127"/>
      <c r="J16" s="87"/>
      <c r="K16" s="88"/>
      <c r="L16" s="88"/>
      <c r="M16" s="87"/>
    </row>
    <row r="17" spans="1:13" s="86" customFormat="1" ht="39.75" customHeight="1">
      <c r="A17" s="89" t="s">
        <v>119</v>
      </c>
      <c r="B17" s="90" t="s">
        <v>176</v>
      </c>
      <c r="C17" s="91" t="s">
        <v>178</v>
      </c>
      <c r="D17" s="92">
        <v>6</v>
      </c>
      <c r="E17" s="93">
        <v>3000000</v>
      </c>
      <c r="F17" s="85">
        <f>E17*D17</f>
        <v>18000000</v>
      </c>
      <c r="G17" s="128"/>
      <c r="J17" s="87"/>
      <c r="K17" s="88"/>
      <c r="L17" s="88"/>
      <c r="M17" s="87"/>
    </row>
    <row r="18" spans="1:13" s="86" customFormat="1" ht="24" customHeight="1">
      <c r="A18" s="94" t="s">
        <v>119</v>
      </c>
      <c r="B18" s="95" t="s">
        <v>126</v>
      </c>
      <c r="C18" s="96" t="s">
        <v>178</v>
      </c>
      <c r="D18" s="97">
        <v>3</v>
      </c>
      <c r="E18" s="98">
        <v>3000000</v>
      </c>
      <c r="F18" s="85">
        <f>E18*D18</f>
        <v>9000000</v>
      </c>
      <c r="G18" s="129"/>
      <c r="J18" s="87"/>
      <c r="K18" s="88"/>
      <c r="L18" s="88"/>
      <c r="M18" s="87"/>
    </row>
    <row r="19" spans="1:13" s="99" customFormat="1" ht="60.75" customHeight="1">
      <c r="A19" s="102">
        <v>4</v>
      </c>
      <c r="B19" s="103" t="s">
        <v>127</v>
      </c>
      <c r="C19" s="104"/>
      <c r="D19" s="105"/>
      <c r="E19" s="106"/>
      <c r="F19" s="106">
        <f>SUM(F20:F20)</f>
        <v>816000</v>
      </c>
      <c r="G19" s="167" t="s">
        <v>190</v>
      </c>
      <c r="J19" s="100"/>
      <c r="K19" s="101"/>
      <c r="L19" s="101"/>
      <c r="M19" s="100"/>
    </row>
    <row r="20" spans="1:13" s="86" customFormat="1" ht="48.75" customHeight="1">
      <c r="A20" s="81" t="s">
        <v>119</v>
      </c>
      <c r="B20" s="82" t="s">
        <v>175</v>
      </c>
      <c r="C20" s="83" t="s">
        <v>181</v>
      </c>
      <c r="D20" s="84">
        <v>96</v>
      </c>
      <c r="E20" s="85">
        <v>8500</v>
      </c>
      <c r="F20" s="85">
        <f>E20*D20</f>
        <v>816000</v>
      </c>
      <c r="G20" s="127"/>
      <c r="J20" s="87"/>
      <c r="K20" s="88"/>
      <c r="L20" s="88"/>
      <c r="M20" s="87"/>
    </row>
    <row r="21" spans="1:13" s="99" customFormat="1" ht="69.75" customHeight="1">
      <c r="A21" s="102">
        <v>5</v>
      </c>
      <c r="B21" s="103" t="s">
        <v>128</v>
      </c>
      <c r="C21" s="104"/>
      <c r="D21" s="105"/>
      <c r="E21" s="106"/>
      <c r="F21" s="106">
        <f>SUM(F22:F22)</f>
        <v>384000</v>
      </c>
      <c r="G21" s="167" t="s">
        <v>187</v>
      </c>
      <c r="J21" s="100"/>
      <c r="K21" s="101"/>
      <c r="L21" s="101"/>
      <c r="M21" s="100"/>
    </row>
    <row r="22" spans="1:13" s="86" customFormat="1" ht="35.25" customHeight="1">
      <c r="A22" s="168" t="s">
        <v>119</v>
      </c>
      <c r="B22" s="169" t="s">
        <v>128</v>
      </c>
      <c r="C22" s="170"/>
      <c r="D22" s="171">
        <v>96</v>
      </c>
      <c r="E22" s="172">
        <v>4000</v>
      </c>
      <c r="F22" s="172">
        <f>E22*D22</f>
        <v>384000</v>
      </c>
      <c r="G22" s="173"/>
      <c r="J22" s="87"/>
      <c r="K22" s="88"/>
      <c r="L22" s="88"/>
      <c r="M22" s="87"/>
    </row>
    <row r="23" spans="1:13" s="99" customFormat="1" ht="75" customHeight="1">
      <c r="A23" s="102">
        <v>6</v>
      </c>
      <c r="B23" s="103" t="s">
        <v>129</v>
      </c>
      <c r="C23" s="104"/>
      <c r="D23" s="105"/>
      <c r="E23" s="106"/>
      <c r="F23" s="106">
        <f>SUM(F24:F24)</f>
        <v>28800</v>
      </c>
      <c r="G23" s="167" t="s">
        <v>188</v>
      </c>
      <c r="J23" s="100"/>
      <c r="K23" s="101"/>
      <c r="L23" s="101"/>
      <c r="M23" s="100"/>
    </row>
    <row r="24" spans="1:13" s="86" customFormat="1" ht="39" customHeight="1">
      <c r="A24" s="81" t="s">
        <v>119</v>
      </c>
      <c r="B24" s="166" t="s">
        <v>129</v>
      </c>
      <c r="C24" s="83"/>
      <c r="D24" s="84">
        <v>96</v>
      </c>
      <c r="E24" s="85">
        <v>300</v>
      </c>
      <c r="F24" s="85">
        <f>E24*D24</f>
        <v>28800</v>
      </c>
      <c r="G24" s="127"/>
      <c r="J24" s="87"/>
      <c r="K24" s="88"/>
      <c r="L24" s="88"/>
      <c r="M24" s="87"/>
    </row>
    <row r="25" spans="1:13" s="99" customFormat="1" ht="33.75" customHeight="1">
      <c r="A25" s="102">
        <v>7</v>
      </c>
      <c r="B25" s="103" t="s">
        <v>130</v>
      </c>
      <c r="C25" s="104"/>
      <c r="D25" s="105"/>
      <c r="E25" s="106"/>
      <c r="F25" s="106">
        <f>F26+F31+F35+F43+F46+F53+F58</f>
        <v>67825000</v>
      </c>
      <c r="G25" s="174" t="s">
        <v>191</v>
      </c>
      <c r="J25" s="100"/>
      <c r="K25" s="101"/>
      <c r="L25" s="101"/>
      <c r="M25" s="100"/>
    </row>
    <row r="26" spans="1:13" s="137" customFormat="1" ht="24" customHeight="1">
      <c r="A26" s="132" t="s">
        <v>141</v>
      </c>
      <c r="B26" s="133" t="s">
        <v>131</v>
      </c>
      <c r="C26" s="134"/>
      <c r="D26" s="135">
        <f>SUM(D27:D30)</f>
        <v>17</v>
      </c>
      <c r="E26" s="136"/>
      <c r="F26" s="136">
        <f>SUM(F27:F30)</f>
        <v>14900000</v>
      </c>
      <c r="G26" s="146"/>
      <c r="J26" s="138"/>
      <c r="K26" s="139"/>
      <c r="L26" s="139"/>
      <c r="M26" s="138"/>
    </row>
    <row r="27" spans="1:13" s="86" customFormat="1" ht="24" customHeight="1">
      <c r="A27" s="81" t="s">
        <v>119</v>
      </c>
      <c r="B27" s="82" t="s">
        <v>137</v>
      </c>
      <c r="C27" s="83" t="s">
        <v>161</v>
      </c>
      <c r="D27" s="84">
        <v>1</v>
      </c>
      <c r="E27" s="85">
        <v>1500000</v>
      </c>
      <c r="F27" s="85">
        <f>E27*D27</f>
        <v>1500000</v>
      </c>
      <c r="G27" s="127"/>
      <c r="J27" s="87"/>
      <c r="K27" s="88"/>
      <c r="L27" s="88"/>
      <c r="M27" s="87"/>
    </row>
    <row r="28" spans="1:13" s="86" customFormat="1" ht="24" customHeight="1">
      <c r="A28" s="81" t="s">
        <v>119</v>
      </c>
      <c r="B28" s="82" t="s">
        <v>138</v>
      </c>
      <c r="C28" s="83" t="s">
        <v>161</v>
      </c>
      <c r="D28" s="84">
        <v>1</v>
      </c>
      <c r="E28" s="85">
        <v>1200000</v>
      </c>
      <c r="F28" s="85">
        <f>E28*D28</f>
        <v>1200000</v>
      </c>
      <c r="G28" s="127"/>
      <c r="J28" s="87"/>
      <c r="K28" s="88"/>
      <c r="L28" s="88"/>
      <c r="M28" s="87"/>
    </row>
    <row r="29" spans="1:13" s="86" customFormat="1" ht="24" customHeight="1">
      <c r="A29" s="81" t="s">
        <v>119</v>
      </c>
      <c r="B29" s="82" t="s">
        <v>139</v>
      </c>
      <c r="C29" s="83" t="s">
        <v>161</v>
      </c>
      <c r="D29" s="84">
        <v>1</v>
      </c>
      <c r="E29" s="85">
        <v>1000000</v>
      </c>
      <c r="F29" s="85">
        <f>E29*D29</f>
        <v>1000000</v>
      </c>
      <c r="G29" s="127"/>
      <c r="J29" s="87"/>
      <c r="K29" s="88"/>
      <c r="L29" s="88"/>
      <c r="M29" s="87"/>
    </row>
    <row r="30" spans="1:13" s="86" customFormat="1" ht="24" customHeight="1">
      <c r="A30" s="81" t="s">
        <v>119</v>
      </c>
      <c r="B30" s="82" t="s">
        <v>140</v>
      </c>
      <c r="C30" s="83" t="s">
        <v>161</v>
      </c>
      <c r="D30" s="84">
        <v>14</v>
      </c>
      <c r="E30" s="85">
        <v>800000</v>
      </c>
      <c r="F30" s="85">
        <f>E30*D30</f>
        <v>11200000</v>
      </c>
      <c r="G30" s="127"/>
      <c r="J30" s="87"/>
      <c r="K30" s="88"/>
      <c r="L30" s="88"/>
      <c r="M30" s="87"/>
    </row>
    <row r="31" spans="1:13" s="137" customFormat="1" ht="24" customHeight="1">
      <c r="A31" s="140" t="s">
        <v>142</v>
      </c>
      <c r="B31" s="141" t="s">
        <v>147</v>
      </c>
      <c r="C31" s="142"/>
      <c r="D31" s="143">
        <f>SUM(D32:D34)</f>
        <v>9</v>
      </c>
      <c r="E31" s="144"/>
      <c r="F31" s="144">
        <f>SUM(F32:F34)</f>
        <v>7800000</v>
      </c>
      <c r="G31" s="145"/>
      <c r="J31" s="138"/>
      <c r="K31" s="139"/>
      <c r="L31" s="139"/>
      <c r="M31" s="138"/>
    </row>
    <row r="32" spans="1:13" s="86" customFormat="1" ht="24" customHeight="1">
      <c r="A32" s="89" t="s">
        <v>119</v>
      </c>
      <c r="B32" s="90" t="s">
        <v>148</v>
      </c>
      <c r="C32" s="91" t="s">
        <v>161</v>
      </c>
      <c r="D32" s="92">
        <v>1</v>
      </c>
      <c r="E32" s="93">
        <v>1200000</v>
      </c>
      <c r="F32" s="93">
        <f>E32*D32</f>
        <v>1200000</v>
      </c>
      <c r="G32" s="128"/>
      <c r="J32" s="87"/>
      <c r="K32" s="88"/>
      <c r="L32" s="88"/>
      <c r="M32" s="87"/>
    </row>
    <row r="33" spans="1:13" s="86" customFormat="1" ht="24" customHeight="1">
      <c r="A33" s="89" t="s">
        <v>119</v>
      </c>
      <c r="B33" s="90" t="s">
        <v>149</v>
      </c>
      <c r="C33" s="91" t="s">
        <v>161</v>
      </c>
      <c r="D33" s="92">
        <v>1</v>
      </c>
      <c r="E33" s="93">
        <v>1000000</v>
      </c>
      <c r="F33" s="93">
        <f>E33*D33</f>
        <v>1000000</v>
      </c>
      <c r="G33" s="128"/>
      <c r="J33" s="87"/>
      <c r="K33" s="88"/>
      <c r="L33" s="88"/>
      <c r="M33" s="87"/>
    </row>
    <row r="34" spans="1:13" s="86" customFormat="1" ht="24" customHeight="1">
      <c r="A34" s="89" t="s">
        <v>119</v>
      </c>
      <c r="B34" s="90" t="s">
        <v>57</v>
      </c>
      <c r="C34" s="91" t="s">
        <v>161</v>
      </c>
      <c r="D34" s="92">
        <v>7</v>
      </c>
      <c r="E34" s="93">
        <v>800000</v>
      </c>
      <c r="F34" s="93">
        <f>E34*D34</f>
        <v>5600000</v>
      </c>
      <c r="G34" s="128"/>
      <c r="J34" s="87"/>
      <c r="K34" s="88"/>
      <c r="L34" s="88"/>
      <c r="M34" s="87"/>
    </row>
    <row r="35" spans="1:13" s="137" customFormat="1" ht="24" customHeight="1">
      <c r="A35" s="140" t="s">
        <v>144</v>
      </c>
      <c r="B35" s="141" t="s">
        <v>132</v>
      </c>
      <c r="C35" s="142"/>
      <c r="D35" s="143">
        <f>SUM(D36:D42)</f>
        <v>17</v>
      </c>
      <c r="E35" s="144"/>
      <c r="F35" s="144">
        <f>SUM(F36:F42)</f>
        <v>14200000</v>
      </c>
      <c r="G35" s="145"/>
      <c r="J35" s="138"/>
      <c r="K35" s="139"/>
      <c r="L35" s="139"/>
      <c r="M35" s="138"/>
    </row>
    <row r="36" spans="1:13" s="86" customFormat="1" ht="24" customHeight="1">
      <c r="A36" s="81" t="s">
        <v>119</v>
      </c>
      <c r="B36" s="82" t="s">
        <v>148</v>
      </c>
      <c r="C36" s="83" t="s">
        <v>161</v>
      </c>
      <c r="D36" s="84">
        <v>1</v>
      </c>
      <c r="E36" s="85">
        <v>1200000</v>
      </c>
      <c r="F36" s="85">
        <f>E36*D36</f>
        <v>1200000</v>
      </c>
      <c r="G36" s="127"/>
      <c r="J36" s="87"/>
      <c r="K36" s="88"/>
      <c r="L36" s="88"/>
      <c r="M36" s="87"/>
    </row>
    <row r="37" spans="1:13" s="86" customFormat="1" ht="24" customHeight="1">
      <c r="A37" s="81" t="s">
        <v>119</v>
      </c>
      <c r="B37" s="82" t="s">
        <v>139</v>
      </c>
      <c r="C37" s="83" t="s">
        <v>161</v>
      </c>
      <c r="D37" s="84">
        <v>1</v>
      </c>
      <c r="E37" s="85">
        <v>1000000</v>
      </c>
      <c r="F37" s="85">
        <f t="shared" ref="F37:F42" si="0">E37*D37</f>
        <v>1000000</v>
      </c>
      <c r="G37" s="127"/>
      <c r="J37" s="87"/>
      <c r="K37" s="88"/>
      <c r="L37" s="88"/>
      <c r="M37" s="87"/>
    </row>
    <row r="38" spans="1:13" s="86" customFormat="1" ht="24" customHeight="1">
      <c r="A38" s="81" t="s">
        <v>119</v>
      </c>
      <c r="B38" s="82" t="s">
        <v>150</v>
      </c>
      <c r="C38" s="83" t="s">
        <v>161</v>
      </c>
      <c r="D38" s="84">
        <v>1</v>
      </c>
      <c r="E38" s="85">
        <v>800000</v>
      </c>
      <c r="F38" s="85">
        <f t="shared" si="0"/>
        <v>800000</v>
      </c>
      <c r="G38" s="127"/>
      <c r="J38" s="87"/>
      <c r="K38" s="88"/>
      <c r="L38" s="88"/>
      <c r="M38" s="87"/>
    </row>
    <row r="39" spans="1:13" s="86" customFormat="1" ht="24" customHeight="1">
      <c r="A39" s="81" t="s">
        <v>119</v>
      </c>
      <c r="B39" s="82" t="s">
        <v>151</v>
      </c>
      <c r="C39" s="83" t="s">
        <v>161</v>
      </c>
      <c r="D39" s="84">
        <v>1</v>
      </c>
      <c r="E39" s="85">
        <v>800000</v>
      </c>
      <c r="F39" s="85">
        <f t="shared" si="0"/>
        <v>800000</v>
      </c>
      <c r="G39" s="127"/>
      <c r="J39" s="87"/>
      <c r="K39" s="88"/>
      <c r="L39" s="88"/>
      <c r="M39" s="87"/>
    </row>
    <row r="40" spans="1:13" s="86" customFormat="1" ht="24" customHeight="1">
      <c r="A40" s="81" t="s">
        <v>119</v>
      </c>
      <c r="B40" s="82" t="s">
        <v>152</v>
      </c>
      <c r="C40" s="83" t="s">
        <v>161</v>
      </c>
      <c r="D40" s="84">
        <v>1</v>
      </c>
      <c r="E40" s="85">
        <v>800000</v>
      </c>
      <c r="F40" s="85">
        <f t="shared" si="0"/>
        <v>800000</v>
      </c>
      <c r="G40" s="127"/>
      <c r="J40" s="87"/>
      <c r="K40" s="88"/>
      <c r="L40" s="88"/>
      <c r="M40" s="87"/>
    </row>
    <row r="41" spans="1:13" s="86" customFormat="1" ht="24" customHeight="1">
      <c r="A41" s="81" t="s">
        <v>119</v>
      </c>
      <c r="B41" s="82" t="s">
        <v>153</v>
      </c>
      <c r="C41" s="83" t="s">
        <v>161</v>
      </c>
      <c r="D41" s="84">
        <v>10</v>
      </c>
      <c r="E41" s="85">
        <v>800000</v>
      </c>
      <c r="F41" s="85">
        <f t="shared" si="0"/>
        <v>8000000</v>
      </c>
      <c r="G41" s="127"/>
      <c r="J41" s="87"/>
      <c r="K41" s="88"/>
      <c r="L41" s="88"/>
      <c r="M41" s="87"/>
    </row>
    <row r="42" spans="1:13" s="86" customFormat="1" ht="24" customHeight="1">
      <c r="A42" s="81" t="s">
        <v>119</v>
      </c>
      <c r="B42" s="82" t="s">
        <v>154</v>
      </c>
      <c r="C42" s="83" t="s">
        <v>161</v>
      </c>
      <c r="D42" s="84">
        <v>2</v>
      </c>
      <c r="E42" s="85">
        <v>800000</v>
      </c>
      <c r="F42" s="85">
        <f t="shared" si="0"/>
        <v>1600000</v>
      </c>
      <c r="G42" s="127"/>
      <c r="J42" s="87"/>
      <c r="K42" s="88"/>
      <c r="L42" s="88"/>
      <c r="M42" s="87"/>
    </row>
    <row r="43" spans="1:13" s="137" customFormat="1" ht="24" customHeight="1">
      <c r="A43" s="140" t="s">
        <v>145</v>
      </c>
      <c r="B43" s="141" t="s">
        <v>143</v>
      </c>
      <c r="C43" s="142"/>
      <c r="D43" s="143">
        <f>SUM(D44:D45)</f>
        <v>2</v>
      </c>
      <c r="E43" s="144"/>
      <c r="F43" s="144">
        <f>SUM(F44:F45)</f>
        <v>2000000</v>
      </c>
      <c r="G43" s="145"/>
      <c r="J43" s="138"/>
      <c r="K43" s="139"/>
      <c r="L43" s="139"/>
      <c r="M43" s="138"/>
    </row>
    <row r="44" spans="1:13" s="86" customFormat="1" ht="24" customHeight="1">
      <c r="A44" s="89" t="s">
        <v>119</v>
      </c>
      <c r="B44" s="90" t="s">
        <v>148</v>
      </c>
      <c r="C44" s="91" t="s">
        <v>161</v>
      </c>
      <c r="D44" s="92">
        <v>1</v>
      </c>
      <c r="E44" s="93">
        <v>1200000</v>
      </c>
      <c r="F44" s="93">
        <f>E44*D44</f>
        <v>1200000</v>
      </c>
      <c r="G44" s="128"/>
      <c r="J44" s="87"/>
      <c r="K44" s="88"/>
      <c r="L44" s="88"/>
      <c r="M44" s="87"/>
    </row>
    <row r="45" spans="1:13" s="86" customFormat="1" ht="24" customHeight="1">
      <c r="A45" s="89" t="s">
        <v>119</v>
      </c>
      <c r="B45" s="90" t="s">
        <v>57</v>
      </c>
      <c r="C45" s="91" t="s">
        <v>161</v>
      </c>
      <c r="D45" s="92">
        <v>1</v>
      </c>
      <c r="E45" s="93">
        <v>800000</v>
      </c>
      <c r="F45" s="93">
        <f>E45*D45</f>
        <v>800000</v>
      </c>
      <c r="G45" s="128"/>
      <c r="J45" s="87"/>
      <c r="K45" s="88"/>
      <c r="L45" s="88"/>
      <c r="M45" s="87"/>
    </row>
    <row r="46" spans="1:13" s="137" customFormat="1" ht="24" customHeight="1">
      <c r="A46" s="140" t="s">
        <v>146</v>
      </c>
      <c r="B46" s="141" t="s">
        <v>133</v>
      </c>
      <c r="C46" s="142"/>
      <c r="D46" s="143">
        <f>SUM(D47:D50)</f>
        <v>10</v>
      </c>
      <c r="E46" s="144"/>
      <c r="F46" s="144">
        <f>SUM(F47:F52)</f>
        <v>15125000</v>
      </c>
      <c r="G46" s="145"/>
      <c r="J46" s="138"/>
      <c r="K46" s="139"/>
      <c r="L46" s="139"/>
      <c r="M46" s="138"/>
    </row>
    <row r="47" spans="1:13" s="86" customFormat="1" ht="24" customHeight="1">
      <c r="A47" s="81" t="s">
        <v>119</v>
      </c>
      <c r="B47" s="82" t="s">
        <v>148</v>
      </c>
      <c r="C47" s="83" t="s">
        <v>161</v>
      </c>
      <c r="D47" s="84">
        <v>1</v>
      </c>
      <c r="E47" s="85">
        <v>1200000</v>
      </c>
      <c r="F47" s="85">
        <f t="shared" ref="F47:F52" si="1">E47*D47</f>
        <v>1200000</v>
      </c>
      <c r="G47" s="127"/>
      <c r="J47" s="87"/>
      <c r="K47" s="88"/>
      <c r="L47" s="88"/>
      <c r="M47" s="87"/>
    </row>
    <row r="48" spans="1:13" s="86" customFormat="1" ht="24" customHeight="1">
      <c r="A48" s="81" t="s">
        <v>119</v>
      </c>
      <c r="B48" s="82" t="s">
        <v>139</v>
      </c>
      <c r="C48" s="83" t="s">
        <v>161</v>
      </c>
      <c r="D48" s="84">
        <v>1</v>
      </c>
      <c r="E48" s="85">
        <v>1000000</v>
      </c>
      <c r="F48" s="85">
        <f t="shared" si="1"/>
        <v>1000000</v>
      </c>
      <c r="G48" s="127"/>
      <c r="J48" s="87"/>
      <c r="K48" s="88"/>
      <c r="L48" s="88"/>
      <c r="M48" s="87"/>
    </row>
    <row r="49" spans="1:13" s="86" customFormat="1" ht="24" customHeight="1">
      <c r="A49" s="81" t="s">
        <v>119</v>
      </c>
      <c r="B49" s="82" t="s">
        <v>159</v>
      </c>
      <c r="C49" s="83" t="s">
        <v>161</v>
      </c>
      <c r="D49" s="84">
        <v>4</v>
      </c>
      <c r="E49" s="85">
        <v>1000000</v>
      </c>
      <c r="F49" s="85">
        <f t="shared" si="1"/>
        <v>4000000</v>
      </c>
      <c r="G49" s="127"/>
      <c r="J49" s="87"/>
      <c r="K49" s="88"/>
      <c r="L49" s="88"/>
      <c r="M49" s="87"/>
    </row>
    <row r="50" spans="1:13" s="86" customFormat="1" ht="53.25" customHeight="1">
      <c r="A50" s="81" t="s">
        <v>119</v>
      </c>
      <c r="B50" s="82" t="s">
        <v>168</v>
      </c>
      <c r="C50" s="83" t="s">
        <v>161</v>
      </c>
      <c r="D50" s="84">
        <v>4</v>
      </c>
      <c r="E50" s="85">
        <v>700000</v>
      </c>
      <c r="F50" s="85">
        <f t="shared" si="1"/>
        <v>2800000</v>
      </c>
      <c r="G50" s="127"/>
      <c r="J50" s="87"/>
      <c r="K50" s="88"/>
      <c r="L50" s="88"/>
      <c r="M50" s="87"/>
    </row>
    <row r="51" spans="1:13" s="86" customFormat="1" ht="49.5" customHeight="1">
      <c r="A51" s="81"/>
      <c r="B51" s="82" t="s">
        <v>167</v>
      </c>
      <c r="C51" s="83" t="s">
        <v>165</v>
      </c>
      <c r="D51" s="84">
        <f>100*2+50</f>
        <v>250</v>
      </c>
      <c r="E51" s="85">
        <v>4500</v>
      </c>
      <c r="F51" s="85">
        <f t="shared" si="1"/>
        <v>1125000</v>
      </c>
      <c r="G51" s="127"/>
      <c r="J51" s="87"/>
      <c r="K51" s="88"/>
      <c r="L51" s="88"/>
      <c r="M51" s="87"/>
    </row>
    <row r="52" spans="1:13" s="86" customFormat="1" ht="32.25" customHeight="1">
      <c r="A52" s="81" t="s">
        <v>119</v>
      </c>
      <c r="B52" s="82" t="s">
        <v>166</v>
      </c>
      <c r="C52" s="83" t="s">
        <v>160</v>
      </c>
      <c r="D52" s="84">
        <v>250</v>
      </c>
      <c r="E52" s="85">
        <v>20000</v>
      </c>
      <c r="F52" s="85">
        <f t="shared" si="1"/>
        <v>5000000</v>
      </c>
      <c r="G52" s="127"/>
      <c r="J52" s="87"/>
      <c r="K52" s="88"/>
      <c r="L52" s="88"/>
      <c r="M52" s="87"/>
    </row>
    <row r="53" spans="1:13" s="137" customFormat="1" ht="24" customHeight="1">
      <c r="A53" s="140" t="s">
        <v>155</v>
      </c>
      <c r="B53" s="141" t="s">
        <v>156</v>
      </c>
      <c r="C53" s="142"/>
      <c r="D53" s="143">
        <f>SUM(D54:D57)</f>
        <v>7</v>
      </c>
      <c r="E53" s="144"/>
      <c r="F53" s="144">
        <f>SUM(F54:F57)</f>
        <v>7000000</v>
      </c>
      <c r="G53" s="145"/>
      <c r="J53" s="138"/>
      <c r="K53" s="139"/>
      <c r="L53" s="139"/>
      <c r="M53" s="138"/>
    </row>
    <row r="54" spans="1:13" s="86" customFormat="1" ht="24" customHeight="1">
      <c r="A54" s="81" t="s">
        <v>119</v>
      </c>
      <c r="B54" s="82" t="s">
        <v>148</v>
      </c>
      <c r="C54" s="83" t="s">
        <v>161</v>
      </c>
      <c r="D54" s="84">
        <v>1</v>
      </c>
      <c r="E54" s="85">
        <v>1200000</v>
      </c>
      <c r="F54" s="85">
        <f>E54*D54</f>
        <v>1200000</v>
      </c>
      <c r="G54" s="127"/>
      <c r="J54" s="87"/>
      <c r="K54" s="88"/>
      <c r="L54" s="88"/>
      <c r="M54" s="87"/>
    </row>
    <row r="55" spans="1:13" s="86" customFormat="1" ht="24" customHeight="1">
      <c r="A55" s="81" t="s">
        <v>119</v>
      </c>
      <c r="B55" s="82" t="s">
        <v>139</v>
      </c>
      <c r="C55" s="83" t="s">
        <v>161</v>
      </c>
      <c r="D55" s="84">
        <v>1</v>
      </c>
      <c r="E55" s="85">
        <v>1000000</v>
      </c>
      <c r="F55" s="85">
        <f>E55*D55</f>
        <v>1000000</v>
      </c>
      <c r="G55" s="127"/>
      <c r="J55" s="87"/>
      <c r="K55" s="88"/>
      <c r="L55" s="88"/>
      <c r="M55" s="87"/>
    </row>
    <row r="56" spans="1:13" s="86" customFormat="1" ht="24" customHeight="1">
      <c r="A56" s="81" t="s">
        <v>119</v>
      </c>
      <c r="B56" s="82" t="s">
        <v>162</v>
      </c>
      <c r="C56" s="83" t="s">
        <v>161</v>
      </c>
      <c r="D56" s="84">
        <v>4</v>
      </c>
      <c r="E56" s="85">
        <v>1000000</v>
      </c>
      <c r="F56" s="85">
        <f>E56*D56</f>
        <v>4000000</v>
      </c>
      <c r="G56" s="127"/>
      <c r="J56" s="87"/>
      <c r="K56" s="88"/>
      <c r="L56" s="88"/>
      <c r="M56" s="87"/>
    </row>
    <row r="57" spans="1:13" s="86" customFormat="1" ht="24" customHeight="1">
      <c r="A57" s="81" t="s">
        <v>119</v>
      </c>
      <c r="B57" s="82" t="s">
        <v>163</v>
      </c>
      <c r="C57" s="83" t="s">
        <v>161</v>
      </c>
      <c r="D57" s="84">
        <v>1</v>
      </c>
      <c r="E57" s="85">
        <v>800000</v>
      </c>
      <c r="F57" s="85">
        <f>E57*D57</f>
        <v>800000</v>
      </c>
      <c r="G57" s="127"/>
      <c r="J57" s="87"/>
      <c r="K57" s="88"/>
      <c r="L57" s="88"/>
      <c r="M57" s="87"/>
    </row>
    <row r="58" spans="1:13" s="137" customFormat="1" ht="24" customHeight="1">
      <c r="A58" s="140" t="s">
        <v>157</v>
      </c>
      <c r="B58" s="141" t="s">
        <v>158</v>
      </c>
      <c r="C58" s="142"/>
      <c r="D58" s="143">
        <f>SUM(D59:D60)</f>
        <v>8</v>
      </c>
      <c r="E58" s="144"/>
      <c r="F58" s="144">
        <f>SUM(F59:F60)</f>
        <v>6800000</v>
      </c>
      <c r="G58" s="145"/>
      <c r="J58" s="138"/>
      <c r="K58" s="139"/>
      <c r="L58" s="139"/>
      <c r="M58" s="138"/>
    </row>
    <row r="59" spans="1:13" s="86" customFormat="1" ht="24" customHeight="1">
      <c r="A59" s="89" t="s">
        <v>119</v>
      </c>
      <c r="B59" s="90" t="s">
        <v>148</v>
      </c>
      <c r="C59" s="91" t="s">
        <v>161</v>
      </c>
      <c r="D59" s="92">
        <v>1</v>
      </c>
      <c r="E59" s="93">
        <v>1200000</v>
      </c>
      <c r="F59" s="93">
        <f>E59*D59</f>
        <v>1200000</v>
      </c>
      <c r="G59" s="128"/>
      <c r="J59" s="87"/>
      <c r="K59" s="88"/>
      <c r="L59" s="88"/>
      <c r="M59" s="87"/>
    </row>
    <row r="60" spans="1:13" s="86" customFormat="1" ht="24" customHeight="1">
      <c r="A60" s="89" t="s">
        <v>119</v>
      </c>
      <c r="B60" s="90" t="s">
        <v>57</v>
      </c>
      <c r="C60" s="91" t="s">
        <v>161</v>
      </c>
      <c r="D60" s="92">
        <v>7</v>
      </c>
      <c r="E60" s="93">
        <v>800000</v>
      </c>
      <c r="F60" s="93">
        <f>E60*D60</f>
        <v>5600000</v>
      </c>
      <c r="G60" s="128"/>
      <c r="J60" s="87"/>
      <c r="K60" s="88"/>
      <c r="L60" s="88"/>
      <c r="M60" s="87"/>
    </row>
    <row r="61" spans="1:13" s="99" customFormat="1" ht="52.5" customHeight="1">
      <c r="A61" s="102">
        <v>8</v>
      </c>
      <c r="B61" s="103" t="s">
        <v>134</v>
      </c>
      <c r="C61" s="104"/>
      <c r="D61" s="105"/>
      <c r="E61" s="106"/>
      <c r="F61" s="106">
        <f>SUM(F62:F63)</f>
        <v>19998200</v>
      </c>
      <c r="G61" s="130"/>
      <c r="J61" s="100"/>
      <c r="K61" s="101"/>
      <c r="L61" s="101"/>
      <c r="M61" s="100"/>
    </row>
    <row r="62" spans="1:13" s="86" customFormat="1" ht="51" customHeight="1">
      <c r="A62" s="81" t="s">
        <v>119</v>
      </c>
      <c r="B62" s="82" t="s">
        <v>170</v>
      </c>
      <c r="C62" s="83" t="s">
        <v>169</v>
      </c>
      <c r="D62" s="84">
        <v>25</v>
      </c>
      <c r="E62" s="85">
        <v>110000</v>
      </c>
      <c r="F62" s="85">
        <f>E62*D62*3</f>
        <v>8250000</v>
      </c>
      <c r="G62" s="127"/>
      <c r="J62" s="87"/>
      <c r="K62" s="88"/>
      <c r="L62" s="88"/>
      <c r="M62" s="87"/>
    </row>
    <row r="63" spans="1:13" s="86" customFormat="1" ht="52.5" customHeight="1">
      <c r="A63" s="94" t="s">
        <v>119</v>
      </c>
      <c r="B63" s="90" t="s">
        <v>174</v>
      </c>
      <c r="C63" s="96" t="s">
        <v>173</v>
      </c>
      <c r="D63" s="97">
        <v>1</v>
      </c>
      <c r="E63" s="98">
        <f>20000000-F62-1800</f>
        <v>11748200</v>
      </c>
      <c r="F63" s="98">
        <f>E63*D63</f>
        <v>11748200</v>
      </c>
      <c r="G63" s="129"/>
      <c r="J63" s="87"/>
      <c r="K63" s="88"/>
      <c r="L63" s="88"/>
      <c r="M63" s="87"/>
    </row>
    <row r="64" spans="1:13" s="99" customFormat="1" ht="24" customHeight="1">
      <c r="A64" s="102">
        <v>9</v>
      </c>
      <c r="B64" s="103" t="s">
        <v>135</v>
      </c>
      <c r="C64" s="104"/>
      <c r="D64" s="105"/>
      <c r="E64" s="106"/>
      <c r="F64" s="106">
        <f>SUM(F65:F65)</f>
        <v>7000000</v>
      </c>
      <c r="G64" s="130"/>
      <c r="J64" s="100"/>
      <c r="K64" s="101"/>
      <c r="L64" s="101"/>
      <c r="M64" s="100"/>
    </row>
    <row r="65" spans="1:19" s="86" customFormat="1" ht="32.25" customHeight="1">
      <c r="A65" s="81" t="s">
        <v>119</v>
      </c>
      <c r="B65" s="82" t="s">
        <v>172</v>
      </c>
      <c r="C65" s="83" t="s">
        <v>161</v>
      </c>
      <c r="D65" s="84">
        <f>100</f>
        <v>100</v>
      </c>
      <c r="E65" s="85">
        <v>70000</v>
      </c>
      <c r="F65" s="85">
        <f>E65*D65</f>
        <v>7000000</v>
      </c>
      <c r="G65" s="127"/>
      <c r="J65" s="87"/>
      <c r="K65" s="88"/>
      <c r="L65" s="88"/>
      <c r="M65" s="87"/>
    </row>
    <row r="66" spans="1:19" s="99" customFormat="1" ht="38.25" customHeight="1">
      <c r="A66" s="102">
        <v>10</v>
      </c>
      <c r="B66" s="103" t="s">
        <v>136</v>
      </c>
      <c r="C66" s="104"/>
      <c r="D66" s="105"/>
      <c r="E66" s="106"/>
      <c r="F66" s="106">
        <f>SUM(F67:F67)</f>
        <v>12500000</v>
      </c>
      <c r="G66" s="130"/>
      <c r="J66" s="100"/>
      <c r="K66" s="101"/>
      <c r="L66" s="101"/>
      <c r="M66" s="100"/>
    </row>
    <row r="67" spans="1:19" s="86" customFormat="1" ht="36" customHeight="1">
      <c r="A67" s="81" t="s">
        <v>119</v>
      </c>
      <c r="B67" s="82" t="s">
        <v>171</v>
      </c>
      <c r="C67" s="83" t="s">
        <v>161</v>
      </c>
      <c r="D67" s="84">
        <f>5*25</f>
        <v>125</v>
      </c>
      <c r="E67" s="85">
        <v>100000</v>
      </c>
      <c r="F67" s="85">
        <f>E67*D67</f>
        <v>12500000</v>
      </c>
      <c r="G67" s="127"/>
      <c r="J67" s="87"/>
      <c r="K67" s="88"/>
      <c r="L67" s="88"/>
      <c r="M67" s="87"/>
    </row>
    <row r="68" spans="1:19" s="99" customFormat="1" ht="15.75" customHeight="1">
      <c r="A68" s="420" t="s">
        <v>120</v>
      </c>
      <c r="B68" s="421"/>
      <c r="C68" s="107"/>
      <c r="D68" s="108"/>
      <c r="E68" s="109"/>
      <c r="F68" s="109">
        <f>F66+F64+F61+F25+F23+F21+F19+F15+F12+F9</f>
        <v>145800000</v>
      </c>
      <c r="G68" s="110"/>
      <c r="J68" s="100"/>
      <c r="K68" s="101"/>
      <c r="L68" s="101"/>
      <c r="M68" s="100"/>
    </row>
    <row r="69" spans="1:19" s="99" customFormat="1" ht="16.5" customHeight="1" thickBot="1">
      <c r="A69" s="422" t="s">
        <v>192</v>
      </c>
      <c r="B69" s="352"/>
      <c r="C69" s="352"/>
      <c r="D69" s="352"/>
      <c r="E69" s="352"/>
      <c r="F69" s="352"/>
      <c r="G69" s="423"/>
      <c r="J69" s="100"/>
      <c r="K69" s="101"/>
      <c r="L69" s="101"/>
      <c r="M69" s="100"/>
    </row>
    <row r="70" spans="1:19" s="86" customFormat="1" ht="16.5" thickTop="1">
      <c r="A70" s="111"/>
      <c r="B70" s="112"/>
      <c r="C70" s="111"/>
      <c r="D70" s="113"/>
      <c r="E70" s="114"/>
      <c r="F70" s="114"/>
      <c r="G70" s="111"/>
      <c r="J70" s="87"/>
      <c r="K70" s="88"/>
      <c r="L70" s="88"/>
      <c r="M70" s="87"/>
    </row>
    <row r="71" spans="1:19" s="115" customFormat="1" ht="16.5">
      <c r="D71" s="344" t="s">
        <v>121</v>
      </c>
      <c r="E71" s="344"/>
      <c r="F71" s="344"/>
      <c r="G71" s="344"/>
      <c r="H71" s="116"/>
      <c r="I71" s="116"/>
      <c r="J71" s="117"/>
      <c r="K71" s="118"/>
      <c r="L71" s="118"/>
      <c r="M71" s="117"/>
      <c r="N71" s="116"/>
      <c r="O71" s="116"/>
      <c r="P71" s="116"/>
      <c r="Q71" s="116"/>
      <c r="R71" s="116"/>
      <c r="S71" s="116"/>
    </row>
    <row r="72" spans="1:19" s="122" customFormat="1" ht="16.5">
      <c r="A72" s="175" t="s">
        <v>193</v>
      </c>
      <c r="B72" s="175"/>
      <c r="C72" s="175"/>
      <c r="D72" s="175"/>
      <c r="E72" s="345" t="s">
        <v>122</v>
      </c>
      <c r="F72" s="345"/>
      <c r="G72" s="345"/>
      <c r="H72" s="119"/>
      <c r="I72" s="119"/>
      <c r="J72" s="120"/>
      <c r="K72" s="121"/>
      <c r="L72" s="121"/>
      <c r="M72" s="120"/>
      <c r="N72" s="119"/>
      <c r="O72" s="119"/>
      <c r="P72" s="119"/>
      <c r="Q72" s="119"/>
      <c r="R72" s="119"/>
      <c r="S72" s="119"/>
    </row>
    <row r="73" spans="1:19" s="115" customFormat="1" ht="15.75">
      <c r="E73" s="123"/>
      <c r="H73" s="116"/>
      <c r="I73" s="116"/>
      <c r="J73" s="117"/>
      <c r="K73" s="118"/>
      <c r="L73" s="118"/>
      <c r="M73" s="117"/>
      <c r="N73" s="116"/>
      <c r="O73" s="116"/>
      <c r="P73" s="116"/>
      <c r="Q73" s="116"/>
      <c r="R73" s="116"/>
      <c r="S73" s="116"/>
    </row>
    <row r="74" spans="1:19" s="115" customFormat="1" ht="15.75">
      <c r="H74" s="116"/>
      <c r="I74" s="116"/>
      <c r="J74" s="117"/>
      <c r="K74" s="118"/>
      <c r="L74" s="118"/>
      <c r="M74" s="117"/>
      <c r="N74" s="116"/>
      <c r="O74" s="116"/>
      <c r="P74" s="116"/>
      <c r="Q74" s="116"/>
      <c r="R74" s="116"/>
      <c r="S74" s="116"/>
    </row>
    <row r="75" spans="1:19">
      <c r="J75" s="124"/>
      <c r="K75" s="125"/>
      <c r="L75" s="125"/>
      <c r="M75" s="124"/>
    </row>
    <row r="76" spans="1:19">
      <c r="J76" s="124"/>
      <c r="K76" s="125"/>
      <c r="L76" s="125"/>
      <c r="M76" s="124"/>
    </row>
    <row r="79" spans="1:19" s="122" customFormat="1" ht="16.5">
      <c r="A79" s="175" t="s">
        <v>194</v>
      </c>
      <c r="B79" s="175"/>
      <c r="C79" s="175"/>
      <c r="D79" s="175"/>
      <c r="E79" s="345" t="s">
        <v>123</v>
      </c>
      <c r="F79" s="345"/>
      <c r="G79" s="345"/>
      <c r="H79" s="119"/>
      <c r="I79" s="119"/>
      <c r="J79" s="119"/>
      <c r="K79" s="126"/>
      <c r="L79" s="126"/>
      <c r="M79" s="119"/>
      <c r="N79" s="119"/>
      <c r="O79" s="119"/>
      <c r="P79" s="119"/>
      <c r="Q79" s="119"/>
      <c r="R79" s="119"/>
      <c r="S79" s="119"/>
    </row>
  </sheetData>
  <mergeCells count="16">
    <mergeCell ref="E79:G79"/>
    <mergeCell ref="A1:C1"/>
    <mergeCell ref="A2:G2"/>
    <mergeCell ref="A3:G3"/>
    <mergeCell ref="A4:G4"/>
    <mergeCell ref="A6:A7"/>
    <mergeCell ref="B6:B7"/>
    <mergeCell ref="C6:C7"/>
    <mergeCell ref="D6:D7"/>
    <mergeCell ref="E6:E7"/>
    <mergeCell ref="F6:F7"/>
    <mergeCell ref="G6:G7"/>
    <mergeCell ref="A68:B68"/>
    <mergeCell ref="A69:G69"/>
    <mergeCell ref="D71:G71"/>
    <mergeCell ref="E72:G72"/>
  </mergeCells>
  <pageMargins left="0.23622047244094491" right="0.19685039370078741" top="0.74803149606299213" bottom="0.74803149606299213" header="0.31496062992125984" footer="0.31496062992125984"/>
  <pageSetup paperSize="9" orientation="portrait" verticalDpi="0"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dimension ref="A1:S79"/>
  <sheetViews>
    <sheetView topLeftCell="A61" workbookViewId="0">
      <pane xSplit="7" topLeftCell="H1" activePane="topRight" state="frozen"/>
      <selection activeCell="A6" sqref="A6"/>
      <selection pane="topRight" activeCell="G83" sqref="G83"/>
    </sheetView>
  </sheetViews>
  <sheetFormatPr defaultRowHeight="12.75"/>
  <cols>
    <col min="1" max="1" width="8.140625" style="65" customWidth="1"/>
    <col min="2" max="2" width="34.5703125" style="65" customWidth="1"/>
    <col min="3" max="3" width="9" style="65" customWidth="1"/>
    <col min="4" max="4" width="9.7109375" style="65" customWidth="1"/>
    <col min="5" max="5" width="11.140625" style="65" customWidth="1"/>
    <col min="6" max="6" width="14" style="65" customWidth="1"/>
    <col min="7" max="7" width="12" style="65" customWidth="1"/>
    <col min="8" max="10" width="9.140625" style="63"/>
    <col min="11" max="12" width="9.140625" style="64"/>
    <col min="13" max="19" width="9.140625" style="63"/>
    <col min="20" max="16384" width="9.140625" style="65"/>
  </cols>
  <sheetData>
    <row r="1" spans="1:19" ht="27.75" customHeight="1">
      <c r="A1" s="355" t="s">
        <v>111</v>
      </c>
      <c r="B1" s="355"/>
      <c r="C1" s="355"/>
      <c r="D1" s="62"/>
      <c r="E1" s="62"/>
      <c r="F1" s="62"/>
      <c r="G1" s="62"/>
    </row>
    <row r="2" spans="1:19" s="68" customFormat="1" ht="42.75" customHeight="1">
      <c r="A2" s="356" t="s">
        <v>189</v>
      </c>
      <c r="B2" s="356"/>
      <c r="C2" s="356"/>
      <c r="D2" s="356"/>
      <c r="E2" s="356"/>
      <c r="F2" s="356"/>
      <c r="G2" s="356"/>
      <c r="H2" s="66"/>
      <c r="I2" s="66"/>
      <c r="J2" s="66"/>
      <c r="K2" s="67"/>
      <c r="L2" s="67"/>
      <c r="M2" s="66"/>
      <c r="N2" s="66"/>
      <c r="O2" s="66"/>
      <c r="P2" s="66"/>
      <c r="Q2" s="66"/>
      <c r="R2" s="66"/>
      <c r="S2" s="66"/>
    </row>
    <row r="3" spans="1:19" s="68" customFormat="1" ht="34.5" customHeight="1">
      <c r="A3" s="357" t="s">
        <v>184</v>
      </c>
      <c r="B3" s="357"/>
      <c r="C3" s="357"/>
      <c r="D3" s="357"/>
      <c r="E3" s="357"/>
      <c r="F3" s="357"/>
      <c r="G3" s="357"/>
      <c r="H3" s="66"/>
      <c r="I3" s="66"/>
      <c r="J3" s="66"/>
      <c r="K3" s="67"/>
      <c r="L3" s="67"/>
      <c r="M3" s="66"/>
      <c r="N3" s="66"/>
      <c r="O3" s="66"/>
      <c r="P3" s="66"/>
      <c r="Q3" s="66"/>
      <c r="R3" s="66"/>
      <c r="S3" s="66"/>
    </row>
    <row r="4" spans="1:19" s="68" customFormat="1" ht="20.25" customHeight="1">
      <c r="A4" s="356" t="s">
        <v>195</v>
      </c>
      <c r="B4" s="356"/>
      <c r="C4" s="356"/>
      <c r="D4" s="356"/>
      <c r="E4" s="356"/>
      <c r="F4" s="356"/>
      <c r="G4" s="356"/>
      <c r="H4" s="66"/>
      <c r="I4" s="66"/>
      <c r="J4" s="66"/>
      <c r="K4" s="67"/>
      <c r="L4" s="67"/>
      <c r="M4" s="66"/>
      <c r="N4" s="66"/>
      <c r="O4" s="66"/>
      <c r="P4" s="66"/>
      <c r="Q4" s="66"/>
      <c r="R4" s="66"/>
      <c r="S4" s="66"/>
    </row>
    <row r="5" spans="1:19" s="68" customFormat="1" ht="38.25" customHeight="1" thickBot="1">
      <c r="A5" s="69"/>
      <c r="B5" s="69"/>
      <c r="C5" s="69"/>
      <c r="D5" s="69"/>
      <c r="E5" s="69"/>
      <c r="F5" s="69"/>
      <c r="G5" s="70" t="s">
        <v>112</v>
      </c>
      <c r="H5" s="66"/>
      <c r="I5" s="66"/>
      <c r="J5" s="66"/>
      <c r="K5" s="67"/>
      <c r="L5" s="67"/>
      <c r="M5" s="66"/>
      <c r="N5" s="66"/>
      <c r="O5" s="66"/>
      <c r="P5" s="66"/>
      <c r="Q5" s="66"/>
      <c r="R5" s="66"/>
      <c r="S5" s="66"/>
    </row>
    <row r="6" spans="1:19" ht="13.5" customHeight="1" thickTop="1">
      <c r="A6" s="358" t="s">
        <v>0</v>
      </c>
      <c r="B6" s="353" t="s">
        <v>113</v>
      </c>
      <c r="C6" s="353" t="s">
        <v>114</v>
      </c>
      <c r="D6" s="353" t="s">
        <v>115</v>
      </c>
      <c r="E6" s="353" t="s">
        <v>164</v>
      </c>
      <c r="F6" s="353" t="s">
        <v>116</v>
      </c>
      <c r="G6" s="360" t="s">
        <v>117</v>
      </c>
    </row>
    <row r="7" spans="1:19" ht="22.5" customHeight="1">
      <c r="A7" s="359"/>
      <c r="B7" s="354"/>
      <c r="C7" s="354"/>
      <c r="D7" s="354"/>
      <c r="E7" s="354"/>
      <c r="F7" s="354"/>
      <c r="G7" s="361"/>
    </row>
    <row r="8" spans="1:19" ht="15.75">
      <c r="A8" s="71">
        <v>1</v>
      </c>
      <c r="B8" s="72">
        <v>2</v>
      </c>
      <c r="C8" s="72">
        <v>3</v>
      </c>
      <c r="D8" s="72">
        <v>4</v>
      </c>
      <c r="E8" s="72">
        <v>5</v>
      </c>
      <c r="F8" s="72" t="s">
        <v>118</v>
      </c>
      <c r="G8" s="73">
        <v>7</v>
      </c>
    </row>
    <row r="9" spans="1:19" s="68" customFormat="1" ht="66" customHeight="1">
      <c r="A9" s="74">
        <v>1</v>
      </c>
      <c r="B9" s="75" t="s">
        <v>179</v>
      </c>
      <c r="C9" s="76"/>
      <c r="D9" s="77"/>
      <c r="E9" s="78"/>
      <c r="F9" s="78">
        <f>SUM(F10:F11)</f>
        <v>960000</v>
      </c>
      <c r="G9" s="165" t="s">
        <v>185</v>
      </c>
      <c r="H9" s="66"/>
      <c r="I9" s="66"/>
      <c r="J9" s="79"/>
      <c r="K9" s="80"/>
      <c r="L9" s="80"/>
      <c r="M9" s="79"/>
      <c r="N9" s="66"/>
      <c r="O9" s="66"/>
      <c r="P9" s="66"/>
      <c r="Q9" s="66"/>
      <c r="R9" s="66"/>
      <c r="S9" s="66"/>
    </row>
    <row r="10" spans="1:19" s="86" customFormat="1" ht="33" customHeight="1">
      <c r="A10" s="159" t="s">
        <v>119</v>
      </c>
      <c r="B10" s="152" t="s">
        <v>180</v>
      </c>
      <c r="C10" s="160" t="s">
        <v>181</v>
      </c>
      <c r="D10" s="161">
        <v>96</v>
      </c>
      <c r="E10" s="162">
        <v>2500</v>
      </c>
      <c r="F10" s="162">
        <f>E10*D10*2</f>
        <v>480000</v>
      </c>
      <c r="G10" s="163"/>
      <c r="J10" s="87"/>
      <c r="K10" s="88"/>
      <c r="L10" s="88"/>
      <c r="M10" s="87"/>
    </row>
    <row r="11" spans="1:19" s="86" customFormat="1" ht="33" customHeight="1">
      <c r="A11" s="153" t="s">
        <v>119</v>
      </c>
      <c r="B11" s="154" t="s">
        <v>182</v>
      </c>
      <c r="C11" s="155" t="s">
        <v>181</v>
      </c>
      <c r="D11" s="156">
        <v>96</v>
      </c>
      <c r="E11" s="157">
        <v>2500</v>
      </c>
      <c r="F11" s="157">
        <f>E11*D11*2</f>
        <v>480000</v>
      </c>
      <c r="G11" s="158"/>
      <c r="J11" s="87"/>
      <c r="K11" s="88"/>
      <c r="L11" s="88"/>
      <c r="M11" s="87"/>
    </row>
    <row r="12" spans="1:19" s="99" customFormat="1" ht="62.25" customHeight="1">
      <c r="A12" s="151">
        <v>2</v>
      </c>
      <c r="B12" s="147" t="s">
        <v>124</v>
      </c>
      <c r="C12" s="148"/>
      <c r="D12" s="149"/>
      <c r="E12" s="150"/>
      <c r="F12" s="150">
        <f>F13+F14</f>
        <v>288000</v>
      </c>
      <c r="G12" s="165" t="s">
        <v>186</v>
      </c>
      <c r="J12" s="100"/>
      <c r="K12" s="101"/>
      <c r="L12" s="101"/>
      <c r="M12" s="100"/>
    </row>
    <row r="13" spans="1:19" s="86" customFormat="1" ht="33.75" customHeight="1">
      <c r="A13" s="159" t="s">
        <v>119</v>
      </c>
      <c r="B13" s="152" t="s">
        <v>183</v>
      </c>
      <c r="C13" s="160" t="s">
        <v>181</v>
      </c>
      <c r="D13" s="161">
        <v>96</v>
      </c>
      <c r="E13" s="162">
        <v>1500</v>
      </c>
      <c r="F13" s="162">
        <f>D13*E13</f>
        <v>144000</v>
      </c>
      <c r="G13" s="164"/>
      <c r="J13" s="87"/>
      <c r="K13" s="88"/>
      <c r="L13" s="88"/>
      <c r="M13" s="87"/>
    </row>
    <row r="14" spans="1:19" s="86" customFormat="1" ht="47.25" customHeight="1">
      <c r="A14" s="153" t="s">
        <v>119</v>
      </c>
      <c r="B14" s="154" t="s">
        <v>124</v>
      </c>
      <c r="C14" s="155" t="s">
        <v>181</v>
      </c>
      <c r="D14" s="156">
        <v>96</v>
      </c>
      <c r="E14" s="157">
        <v>1500</v>
      </c>
      <c r="F14" s="157">
        <f>E14*D14</f>
        <v>144000</v>
      </c>
      <c r="G14" s="158"/>
      <c r="J14" s="87"/>
      <c r="K14" s="88"/>
      <c r="L14" s="88"/>
      <c r="M14" s="87"/>
    </row>
    <row r="15" spans="1:19" s="86" customFormat="1" ht="36" customHeight="1">
      <c r="A15" s="102">
        <v>3</v>
      </c>
      <c r="B15" s="131" t="s">
        <v>125</v>
      </c>
      <c r="C15" s="104"/>
      <c r="D15" s="105"/>
      <c r="E15" s="106"/>
      <c r="F15" s="106">
        <f>SUM(F16:F18)</f>
        <v>36000000</v>
      </c>
      <c r="G15" s="130"/>
      <c r="J15" s="87"/>
      <c r="K15" s="88"/>
      <c r="L15" s="88"/>
      <c r="M15" s="87"/>
    </row>
    <row r="16" spans="1:19" s="86" customFormat="1" ht="24" customHeight="1">
      <c r="A16" s="81" t="s">
        <v>119</v>
      </c>
      <c r="B16" s="82" t="s">
        <v>177</v>
      </c>
      <c r="C16" s="83" t="s">
        <v>178</v>
      </c>
      <c r="D16" s="84">
        <v>3</v>
      </c>
      <c r="E16" s="85">
        <v>3000000</v>
      </c>
      <c r="F16" s="85">
        <f>E16*D16</f>
        <v>9000000</v>
      </c>
      <c r="G16" s="127"/>
      <c r="J16" s="87"/>
      <c r="K16" s="88"/>
      <c r="L16" s="88"/>
      <c r="M16" s="87"/>
    </row>
    <row r="17" spans="1:13" s="86" customFormat="1" ht="39.75" customHeight="1">
      <c r="A17" s="89" t="s">
        <v>119</v>
      </c>
      <c r="B17" s="90" t="s">
        <v>176</v>
      </c>
      <c r="C17" s="91" t="s">
        <v>178</v>
      </c>
      <c r="D17" s="92">
        <v>6</v>
      </c>
      <c r="E17" s="93">
        <v>3000000</v>
      </c>
      <c r="F17" s="85">
        <f>E17*D17</f>
        <v>18000000</v>
      </c>
      <c r="G17" s="128"/>
      <c r="J17" s="87"/>
      <c r="K17" s="88"/>
      <c r="L17" s="88"/>
      <c r="M17" s="87"/>
    </row>
    <row r="18" spans="1:13" s="86" customFormat="1" ht="24" customHeight="1">
      <c r="A18" s="94" t="s">
        <v>119</v>
      </c>
      <c r="B18" s="95" t="s">
        <v>126</v>
      </c>
      <c r="C18" s="96" t="s">
        <v>178</v>
      </c>
      <c r="D18" s="97">
        <v>3</v>
      </c>
      <c r="E18" s="98">
        <v>3000000</v>
      </c>
      <c r="F18" s="85">
        <f>E18*D18</f>
        <v>9000000</v>
      </c>
      <c r="G18" s="129"/>
      <c r="J18" s="87"/>
      <c r="K18" s="88"/>
      <c r="L18" s="88"/>
      <c r="M18" s="87"/>
    </row>
    <row r="19" spans="1:13" s="99" customFormat="1" ht="60.75" customHeight="1">
      <c r="A19" s="102">
        <v>4</v>
      </c>
      <c r="B19" s="103" t="s">
        <v>127</v>
      </c>
      <c r="C19" s="104"/>
      <c r="D19" s="105"/>
      <c r="E19" s="106"/>
      <c r="F19" s="106">
        <f>SUM(F20:F20)</f>
        <v>816000</v>
      </c>
      <c r="G19" s="167" t="s">
        <v>190</v>
      </c>
      <c r="J19" s="100"/>
      <c r="K19" s="101"/>
      <c r="L19" s="101"/>
      <c r="M19" s="100"/>
    </row>
    <row r="20" spans="1:13" s="86" customFormat="1" ht="48.75" customHeight="1">
      <c r="A20" s="81" t="s">
        <v>119</v>
      </c>
      <c r="B20" s="82" t="s">
        <v>175</v>
      </c>
      <c r="C20" s="83" t="s">
        <v>181</v>
      </c>
      <c r="D20" s="84">
        <v>96</v>
      </c>
      <c r="E20" s="85">
        <v>8500</v>
      </c>
      <c r="F20" s="85">
        <f>E20*D20</f>
        <v>816000</v>
      </c>
      <c r="G20" s="127"/>
      <c r="J20" s="87"/>
      <c r="K20" s="88"/>
      <c r="L20" s="88"/>
      <c r="M20" s="87"/>
    </row>
    <row r="21" spans="1:13" s="99" customFormat="1" ht="69.75" customHeight="1">
      <c r="A21" s="102">
        <v>5</v>
      </c>
      <c r="B21" s="103" t="s">
        <v>128</v>
      </c>
      <c r="C21" s="104"/>
      <c r="D21" s="105"/>
      <c r="E21" s="106"/>
      <c r="F21" s="106">
        <f>SUM(F22:F22)</f>
        <v>384000</v>
      </c>
      <c r="G21" s="167" t="s">
        <v>187</v>
      </c>
      <c r="J21" s="100"/>
      <c r="K21" s="101"/>
      <c r="L21" s="101"/>
      <c r="M21" s="100"/>
    </row>
    <row r="22" spans="1:13" s="86" customFormat="1" ht="35.25" customHeight="1">
      <c r="A22" s="168" t="s">
        <v>119</v>
      </c>
      <c r="B22" s="169" t="s">
        <v>128</v>
      </c>
      <c r="C22" s="170"/>
      <c r="D22" s="171">
        <v>96</v>
      </c>
      <c r="E22" s="172">
        <v>4000</v>
      </c>
      <c r="F22" s="172">
        <f>E22*D22</f>
        <v>384000</v>
      </c>
      <c r="G22" s="173"/>
      <c r="J22" s="87"/>
      <c r="K22" s="88"/>
      <c r="L22" s="88"/>
      <c r="M22" s="87"/>
    </row>
    <row r="23" spans="1:13" s="99" customFormat="1" ht="75" customHeight="1">
      <c r="A23" s="102">
        <v>6</v>
      </c>
      <c r="B23" s="103" t="s">
        <v>129</v>
      </c>
      <c r="C23" s="104"/>
      <c r="D23" s="105"/>
      <c r="E23" s="106"/>
      <c r="F23" s="106">
        <f>SUM(F24:F24)</f>
        <v>28800</v>
      </c>
      <c r="G23" s="167" t="s">
        <v>188</v>
      </c>
      <c r="J23" s="100"/>
      <c r="K23" s="101"/>
      <c r="L23" s="101"/>
      <c r="M23" s="100"/>
    </row>
    <row r="24" spans="1:13" s="86" customFormat="1" ht="39" customHeight="1">
      <c r="A24" s="81" t="s">
        <v>119</v>
      </c>
      <c r="B24" s="166" t="s">
        <v>129</v>
      </c>
      <c r="C24" s="83"/>
      <c r="D24" s="84">
        <v>96</v>
      </c>
      <c r="E24" s="85">
        <v>300</v>
      </c>
      <c r="F24" s="85">
        <f>E24*D24</f>
        <v>28800</v>
      </c>
      <c r="G24" s="127"/>
      <c r="J24" s="87"/>
      <c r="K24" s="88"/>
      <c r="L24" s="88"/>
      <c r="M24" s="87"/>
    </row>
    <row r="25" spans="1:13" s="99" customFormat="1" ht="33.75" customHeight="1">
      <c r="A25" s="102">
        <v>7</v>
      </c>
      <c r="B25" s="103" t="s">
        <v>130</v>
      </c>
      <c r="C25" s="104"/>
      <c r="D25" s="105"/>
      <c r="E25" s="106"/>
      <c r="F25" s="106">
        <f>F26+F31+F35+F43+F46+F53+F58</f>
        <v>67825000</v>
      </c>
      <c r="G25" s="174" t="s">
        <v>191</v>
      </c>
      <c r="J25" s="100"/>
      <c r="K25" s="101"/>
      <c r="L25" s="101"/>
      <c r="M25" s="100"/>
    </row>
    <row r="26" spans="1:13" s="137" customFormat="1" ht="24" customHeight="1">
      <c r="A26" s="132" t="s">
        <v>141</v>
      </c>
      <c r="B26" s="133" t="s">
        <v>131</v>
      </c>
      <c r="C26" s="134"/>
      <c r="D26" s="135">
        <f>SUM(D27:D30)</f>
        <v>17</v>
      </c>
      <c r="E26" s="136"/>
      <c r="F26" s="136">
        <f>SUM(F27:F30)</f>
        <v>14900000</v>
      </c>
      <c r="G26" s="146"/>
      <c r="J26" s="138"/>
      <c r="K26" s="139"/>
      <c r="L26" s="139"/>
      <c r="M26" s="138"/>
    </row>
    <row r="27" spans="1:13" s="86" customFormat="1" ht="24" customHeight="1">
      <c r="A27" s="81" t="s">
        <v>119</v>
      </c>
      <c r="B27" s="82" t="s">
        <v>137</v>
      </c>
      <c r="C27" s="83" t="s">
        <v>161</v>
      </c>
      <c r="D27" s="84">
        <v>1</v>
      </c>
      <c r="E27" s="85">
        <v>1500000</v>
      </c>
      <c r="F27" s="85">
        <f>E27*D27</f>
        <v>1500000</v>
      </c>
      <c r="G27" s="127"/>
      <c r="J27" s="87"/>
      <c r="K27" s="88"/>
      <c r="L27" s="88"/>
      <c r="M27" s="87"/>
    </row>
    <row r="28" spans="1:13" s="86" customFormat="1" ht="24" customHeight="1">
      <c r="A28" s="81" t="s">
        <v>119</v>
      </c>
      <c r="B28" s="82" t="s">
        <v>138</v>
      </c>
      <c r="C28" s="83" t="s">
        <v>161</v>
      </c>
      <c r="D28" s="84">
        <v>1</v>
      </c>
      <c r="E28" s="85">
        <v>1200000</v>
      </c>
      <c r="F28" s="85">
        <f>E28*D28</f>
        <v>1200000</v>
      </c>
      <c r="G28" s="127"/>
      <c r="J28" s="87"/>
      <c r="K28" s="88"/>
      <c r="L28" s="88"/>
      <c r="M28" s="87"/>
    </row>
    <row r="29" spans="1:13" s="86" customFormat="1" ht="24" customHeight="1">
      <c r="A29" s="81" t="s">
        <v>119</v>
      </c>
      <c r="B29" s="82" t="s">
        <v>139</v>
      </c>
      <c r="C29" s="83" t="s">
        <v>161</v>
      </c>
      <c r="D29" s="84">
        <v>1</v>
      </c>
      <c r="E29" s="85">
        <v>1000000</v>
      </c>
      <c r="F29" s="85">
        <f>E29*D29</f>
        <v>1000000</v>
      </c>
      <c r="G29" s="127"/>
      <c r="J29" s="87"/>
      <c r="K29" s="88"/>
      <c r="L29" s="88"/>
      <c r="M29" s="87"/>
    </row>
    <row r="30" spans="1:13" s="86" customFormat="1" ht="24" customHeight="1">
      <c r="A30" s="81" t="s">
        <v>119</v>
      </c>
      <c r="B30" s="82" t="s">
        <v>140</v>
      </c>
      <c r="C30" s="83" t="s">
        <v>161</v>
      </c>
      <c r="D30" s="84">
        <v>14</v>
      </c>
      <c r="E30" s="85">
        <v>800000</v>
      </c>
      <c r="F30" s="85">
        <f>E30*D30</f>
        <v>11200000</v>
      </c>
      <c r="G30" s="127"/>
      <c r="J30" s="87"/>
      <c r="K30" s="88"/>
      <c r="L30" s="88"/>
      <c r="M30" s="87"/>
    </row>
    <row r="31" spans="1:13" s="137" customFormat="1" ht="24" customHeight="1">
      <c r="A31" s="140" t="s">
        <v>142</v>
      </c>
      <c r="B31" s="141" t="s">
        <v>147</v>
      </c>
      <c r="C31" s="142"/>
      <c r="D31" s="143">
        <f>SUM(D32:D34)</f>
        <v>9</v>
      </c>
      <c r="E31" s="144"/>
      <c r="F31" s="144">
        <f>SUM(F32:F34)</f>
        <v>7800000</v>
      </c>
      <c r="G31" s="145"/>
      <c r="J31" s="138"/>
      <c r="K31" s="139"/>
      <c r="L31" s="139"/>
      <c r="M31" s="138"/>
    </row>
    <row r="32" spans="1:13" s="86" customFormat="1" ht="24" customHeight="1">
      <c r="A32" s="89" t="s">
        <v>119</v>
      </c>
      <c r="B32" s="90" t="s">
        <v>148</v>
      </c>
      <c r="C32" s="91" t="s">
        <v>161</v>
      </c>
      <c r="D32" s="92">
        <v>1</v>
      </c>
      <c r="E32" s="93">
        <v>1200000</v>
      </c>
      <c r="F32" s="93">
        <f>E32*D32</f>
        <v>1200000</v>
      </c>
      <c r="G32" s="128"/>
      <c r="J32" s="87"/>
      <c r="K32" s="88"/>
      <c r="L32" s="88"/>
      <c r="M32" s="87"/>
    </row>
    <row r="33" spans="1:13" s="86" customFormat="1" ht="24" customHeight="1">
      <c r="A33" s="89" t="s">
        <v>119</v>
      </c>
      <c r="B33" s="90" t="s">
        <v>149</v>
      </c>
      <c r="C33" s="91" t="s">
        <v>161</v>
      </c>
      <c r="D33" s="92">
        <v>1</v>
      </c>
      <c r="E33" s="93">
        <v>1000000</v>
      </c>
      <c r="F33" s="93">
        <f>E33*D33</f>
        <v>1000000</v>
      </c>
      <c r="G33" s="128"/>
      <c r="J33" s="87"/>
      <c r="K33" s="88"/>
      <c r="L33" s="88"/>
      <c r="M33" s="87"/>
    </row>
    <row r="34" spans="1:13" s="86" customFormat="1" ht="24" customHeight="1">
      <c r="A34" s="89" t="s">
        <v>119</v>
      </c>
      <c r="B34" s="90" t="s">
        <v>57</v>
      </c>
      <c r="C34" s="91" t="s">
        <v>161</v>
      </c>
      <c r="D34" s="92">
        <v>7</v>
      </c>
      <c r="E34" s="93">
        <v>800000</v>
      </c>
      <c r="F34" s="93">
        <f>E34*D34</f>
        <v>5600000</v>
      </c>
      <c r="G34" s="128"/>
      <c r="J34" s="87"/>
      <c r="K34" s="88"/>
      <c r="L34" s="88"/>
      <c r="M34" s="87"/>
    </row>
    <row r="35" spans="1:13" s="137" customFormat="1" ht="24" customHeight="1">
      <c r="A35" s="140" t="s">
        <v>144</v>
      </c>
      <c r="B35" s="141" t="s">
        <v>132</v>
      </c>
      <c r="C35" s="142"/>
      <c r="D35" s="143">
        <f>SUM(D36:D42)</f>
        <v>17</v>
      </c>
      <c r="E35" s="144"/>
      <c r="F35" s="144">
        <f>SUM(F36:F42)</f>
        <v>14200000</v>
      </c>
      <c r="G35" s="145"/>
      <c r="J35" s="138"/>
      <c r="K35" s="139"/>
      <c r="L35" s="139"/>
      <c r="M35" s="138"/>
    </row>
    <row r="36" spans="1:13" s="86" customFormat="1" ht="24" customHeight="1">
      <c r="A36" s="81" t="s">
        <v>119</v>
      </c>
      <c r="B36" s="82" t="s">
        <v>148</v>
      </c>
      <c r="C36" s="83" t="s">
        <v>161</v>
      </c>
      <c r="D36" s="84">
        <v>1</v>
      </c>
      <c r="E36" s="85">
        <v>1200000</v>
      </c>
      <c r="F36" s="85">
        <f>E36*D36</f>
        <v>1200000</v>
      </c>
      <c r="G36" s="127"/>
      <c r="J36" s="87"/>
      <c r="K36" s="88"/>
      <c r="L36" s="88"/>
      <c r="M36" s="87"/>
    </row>
    <row r="37" spans="1:13" s="86" customFormat="1" ht="24" customHeight="1">
      <c r="A37" s="81" t="s">
        <v>119</v>
      </c>
      <c r="B37" s="82" t="s">
        <v>139</v>
      </c>
      <c r="C37" s="83" t="s">
        <v>161</v>
      </c>
      <c r="D37" s="84">
        <v>1</v>
      </c>
      <c r="E37" s="85">
        <v>1000000</v>
      </c>
      <c r="F37" s="85">
        <f t="shared" ref="F37:F42" si="0">E37*D37</f>
        <v>1000000</v>
      </c>
      <c r="G37" s="127"/>
      <c r="J37" s="87"/>
      <c r="K37" s="88"/>
      <c r="L37" s="88"/>
      <c r="M37" s="87"/>
    </row>
    <row r="38" spans="1:13" s="86" customFormat="1" ht="24" customHeight="1">
      <c r="A38" s="81" t="s">
        <v>119</v>
      </c>
      <c r="B38" s="82" t="s">
        <v>150</v>
      </c>
      <c r="C38" s="83" t="s">
        <v>161</v>
      </c>
      <c r="D38" s="84">
        <v>1</v>
      </c>
      <c r="E38" s="85">
        <v>800000</v>
      </c>
      <c r="F38" s="85">
        <f t="shared" si="0"/>
        <v>800000</v>
      </c>
      <c r="G38" s="127"/>
      <c r="J38" s="87"/>
      <c r="K38" s="88"/>
      <c r="L38" s="88"/>
      <c r="M38" s="87"/>
    </row>
    <row r="39" spans="1:13" s="86" customFormat="1" ht="24" customHeight="1">
      <c r="A39" s="81" t="s">
        <v>119</v>
      </c>
      <c r="B39" s="82" t="s">
        <v>151</v>
      </c>
      <c r="C39" s="83" t="s">
        <v>161</v>
      </c>
      <c r="D39" s="84">
        <v>1</v>
      </c>
      <c r="E39" s="85">
        <v>800000</v>
      </c>
      <c r="F39" s="85">
        <f t="shared" si="0"/>
        <v>800000</v>
      </c>
      <c r="G39" s="127"/>
      <c r="J39" s="87"/>
      <c r="K39" s="88"/>
      <c r="L39" s="88"/>
      <c r="M39" s="87"/>
    </row>
    <row r="40" spans="1:13" s="86" customFormat="1" ht="24" customHeight="1">
      <c r="A40" s="81" t="s">
        <v>119</v>
      </c>
      <c r="B40" s="82" t="s">
        <v>152</v>
      </c>
      <c r="C40" s="83" t="s">
        <v>161</v>
      </c>
      <c r="D40" s="84">
        <v>1</v>
      </c>
      <c r="E40" s="85">
        <v>800000</v>
      </c>
      <c r="F40" s="85">
        <f t="shared" si="0"/>
        <v>800000</v>
      </c>
      <c r="G40" s="127"/>
      <c r="J40" s="87"/>
      <c r="K40" s="88"/>
      <c r="L40" s="88"/>
      <c r="M40" s="87"/>
    </row>
    <row r="41" spans="1:13" s="86" customFormat="1" ht="24" customHeight="1">
      <c r="A41" s="81" t="s">
        <v>119</v>
      </c>
      <c r="B41" s="82" t="s">
        <v>153</v>
      </c>
      <c r="C41" s="83" t="s">
        <v>161</v>
      </c>
      <c r="D41" s="84">
        <v>10</v>
      </c>
      <c r="E41" s="85">
        <v>800000</v>
      </c>
      <c r="F41" s="85">
        <f t="shared" si="0"/>
        <v>8000000</v>
      </c>
      <c r="G41" s="127"/>
      <c r="J41" s="87"/>
      <c r="K41" s="88"/>
      <c r="L41" s="88"/>
      <c r="M41" s="87"/>
    </row>
    <row r="42" spans="1:13" s="86" customFormat="1" ht="24" customHeight="1">
      <c r="A42" s="81" t="s">
        <v>119</v>
      </c>
      <c r="B42" s="82" t="s">
        <v>154</v>
      </c>
      <c r="C42" s="83" t="s">
        <v>161</v>
      </c>
      <c r="D42" s="84">
        <v>2</v>
      </c>
      <c r="E42" s="85">
        <v>800000</v>
      </c>
      <c r="F42" s="85">
        <f t="shared" si="0"/>
        <v>1600000</v>
      </c>
      <c r="G42" s="127"/>
      <c r="J42" s="87"/>
      <c r="K42" s="88"/>
      <c r="L42" s="88"/>
      <c r="M42" s="87"/>
    </row>
    <row r="43" spans="1:13" s="137" customFormat="1" ht="24" customHeight="1">
      <c r="A43" s="140" t="s">
        <v>145</v>
      </c>
      <c r="B43" s="141" t="s">
        <v>143</v>
      </c>
      <c r="C43" s="142"/>
      <c r="D43" s="143">
        <f>SUM(D44:D45)</f>
        <v>2</v>
      </c>
      <c r="E43" s="144"/>
      <c r="F43" s="144">
        <f>SUM(F44:F45)</f>
        <v>2000000</v>
      </c>
      <c r="G43" s="145"/>
      <c r="J43" s="138"/>
      <c r="K43" s="139"/>
      <c r="L43" s="139"/>
      <c r="M43" s="138"/>
    </row>
    <row r="44" spans="1:13" s="86" customFormat="1" ht="24" customHeight="1">
      <c r="A44" s="89" t="s">
        <v>119</v>
      </c>
      <c r="B44" s="90" t="s">
        <v>148</v>
      </c>
      <c r="C44" s="91" t="s">
        <v>161</v>
      </c>
      <c r="D44" s="92">
        <v>1</v>
      </c>
      <c r="E44" s="93">
        <v>1200000</v>
      </c>
      <c r="F44" s="93">
        <f>E44*D44</f>
        <v>1200000</v>
      </c>
      <c r="G44" s="128"/>
      <c r="J44" s="87"/>
      <c r="K44" s="88"/>
      <c r="L44" s="88"/>
      <c r="M44" s="87"/>
    </row>
    <row r="45" spans="1:13" s="86" customFormat="1" ht="24" customHeight="1">
      <c r="A45" s="89" t="s">
        <v>119</v>
      </c>
      <c r="B45" s="90" t="s">
        <v>57</v>
      </c>
      <c r="C45" s="91" t="s">
        <v>161</v>
      </c>
      <c r="D45" s="92">
        <v>1</v>
      </c>
      <c r="E45" s="93">
        <v>800000</v>
      </c>
      <c r="F45" s="93">
        <f>E45*D45</f>
        <v>800000</v>
      </c>
      <c r="G45" s="128"/>
      <c r="J45" s="87"/>
      <c r="K45" s="88"/>
      <c r="L45" s="88"/>
      <c r="M45" s="87"/>
    </row>
    <row r="46" spans="1:13" s="137" customFormat="1" ht="24" customHeight="1">
      <c r="A46" s="140" t="s">
        <v>146</v>
      </c>
      <c r="B46" s="141" t="s">
        <v>133</v>
      </c>
      <c r="C46" s="142"/>
      <c r="D46" s="143">
        <f>SUM(D47:D50)</f>
        <v>10</v>
      </c>
      <c r="E46" s="144"/>
      <c r="F46" s="144">
        <f>SUM(F47:F52)</f>
        <v>15125000</v>
      </c>
      <c r="G46" s="145"/>
      <c r="J46" s="138"/>
      <c r="K46" s="139"/>
      <c r="L46" s="139"/>
      <c r="M46" s="138"/>
    </row>
    <row r="47" spans="1:13" s="86" customFormat="1" ht="24" customHeight="1">
      <c r="A47" s="81" t="s">
        <v>119</v>
      </c>
      <c r="B47" s="82" t="s">
        <v>148</v>
      </c>
      <c r="C47" s="83" t="s">
        <v>161</v>
      </c>
      <c r="D47" s="84">
        <v>1</v>
      </c>
      <c r="E47" s="85">
        <v>1200000</v>
      </c>
      <c r="F47" s="85">
        <f t="shared" ref="F47:F52" si="1">E47*D47</f>
        <v>1200000</v>
      </c>
      <c r="G47" s="127"/>
      <c r="J47" s="87"/>
      <c r="K47" s="88"/>
      <c r="L47" s="88"/>
      <c r="M47" s="87"/>
    </row>
    <row r="48" spans="1:13" s="86" customFormat="1" ht="24" customHeight="1">
      <c r="A48" s="81" t="s">
        <v>119</v>
      </c>
      <c r="B48" s="82" t="s">
        <v>139</v>
      </c>
      <c r="C48" s="83" t="s">
        <v>161</v>
      </c>
      <c r="D48" s="84">
        <v>1</v>
      </c>
      <c r="E48" s="85">
        <v>1000000</v>
      </c>
      <c r="F48" s="85">
        <f t="shared" si="1"/>
        <v>1000000</v>
      </c>
      <c r="G48" s="127"/>
      <c r="J48" s="87"/>
      <c r="K48" s="88"/>
      <c r="L48" s="88"/>
      <c r="M48" s="87"/>
    </row>
    <row r="49" spans="1:13" s="86" customFormat="1" ht="24" customHeight="1">
      <c r="A49" s="81" t="s">
        <v>119</v>
      </c>
      <c r="B49" s="82" t="s">
        <v>159</v>
      </c>
      <c r="C49" s="83" t="s">
        <v>161</v>
      </c>
      <c r="D49" s="84">
        <v>4</v>
      </c>
      <c r="E49" s="85">
        <v>1000000</v>
      </c>
      <c r="F49" s="85">
        <f t="shared" si="1"/>
        <v>4000000</v>
      </c>
      <c r="G49" s="127"/>
      <c r="J49" s="87"/>
      <c r="K49" s="88"/>
      <c r="L49" s="88"/>
      <c r="M49" s="87"/>
    </row>
    <row r="50" spans="1:13" s="86" customFormat="1" ht="53.25" customHeight="1">
      <c r="A50" s="81" t="s">
        <v>119</v>
      </c>
      <c r="B50" s="82" t="s">
        <v>168</v>
      </c>
      <c r="C50" s="83" t="s">
        <v>161</v>
      </c>
      <c r="D50" s="84">
        <v>4</v>
      </c>
      <c r="E50" s="85">
        <v>700000</v>
      </c>
      <c r="F50" s="85">
        <f t="shared" si="1"/>
        <v>2800000</v>
      </c>
      <c r="G50" s="127"/>
      <c r="J50" s="87"/>
      <c r="K50" s="88"/>
      <c r="L50" s="88"/>
      <c r="M50" s="87"/>
    </row>
    <row r="51" spans="1:13" s="86" customFormat="1" ht="49.5" customHeight="1">
      <c r="A51" s="81"/>
      <c r="B51" s="82" t="s">
        <v>167</v>
      </c>
      <c r="C51" s="83" t="s">
        <v>165</v>
      </c>
      <c r="D51" s="84">
        <f>100*2+50</f>
        <v>250</v>
      </c>
      <c r="E51" s="85">
        <v>4500</v>
      </c>
      <c r="F51" s="85">
        <f t="shared" si="1"/>
        <v>1125000</v>
      </c>
      <c r="G51" s="127"/>
      <c r="J51" s="87"/>
      <c r="K51" s="88"/>
      <c r="L51" s="88"/>
      <c r="M51" s="87"/>
    </row>
    <row r="52" spans="1:13" s="86" customFormat="1" ht="32.25" customHeight="1">
      <c r="A52" s="81" t="s">
        <v>119</v>
      </c>
      <c r="B52" s="82" t="s">
        <v>166</v>
      </c>
      <c r="C52" s="83" t="s">
        <v>160</v>
      </c>
      <c r="D52" s="84">
        <v>250</v>
      </c>
      <c r="E52" s="85">
        <v>20000</v>
      </c>
      <c r="F52" s="85">
        <f t="shared" si="1"/>
        <v>5000000</v>
      </c>
      <c r="G52" s="127"/>
      <c r="J52" s="87"/>
      <c r="K52" s="88"/>
      <c r="L52" s="88"/>
      <c r="M52" s="87"/>
    </row>
    <row r="53" spans="1:13" s="137" customFormat="1" ht="24" customHeight="1">
      <c r="A53" s="140" t="s">
        <v>155</v>
      </c>
      <c r="B53" s="141" t="s">
        <v>156</v>
      </c>
      <c r="C53" s="142"/>
      <c r="D53" s="143">
        <f>SUM(D54:D57)</f>
        <v>7</v>
      </c>
      <c r="E53" s="144"/>
      <c r="F53" s="144">
        <f>SUM(F54:F57)</f>
        <v>7000000</v>
      </c>
      <c r="G53" s="145"/>
      <c r="J53" s="138"/>
      <c r="K53" s="139"/>
      <c r="L53" s="139"/>
      <c r="M53" s="138"/>
    </row>
    <row r="54" spans="1:13" s="86" customFormat="1" ht="24" customHeight="1">
      <c r="A54" s="81" t="s">
        <v>119</v>
      </c>
      <c r="B54" s="82" t="s">
        <v>148</v>
      </c>
      <c r="C54" s="83" t="s">
        <v>161</v>
      </c>
      <c r="D54" s="84">
        <v>1</v>
      </c>
      <c r="E54" s="85">
        <v>1200000</v>
      </c>
      <c r="F54" s="85">
        <f>E54*D54</f>
        <v>1200000</v>
      </c>
      <c r="G54" s="127"/>
      <c r="J54" s="87"/>
      <c r="K54" s="88"/>
      <c r="L54" s="88"/>
      <c r="M54" s="87"/>
    </row>
    <row r="55" spans="1:13" s="86" customFormat="1" ht="24" customHeight="1">
      <c r="A55" s="81" t="s">
        <v>119</v>
      </c>
      <c r="B55" s="82" t="s">
        <v>139</v>
      </c>
      <c r="C55" s="83" t="s">
        <v>161</v>
      </c>
      <c r="D55" s="84">
        <v>1</v>
      </c>
      <c r="E55" s="85">
        <v>1000000</v>
      </c>
      <c r="F55" s="85">
        <f>E55*D55</f>
        <v>1000000</v>
      </c>
      <c r="G55" s="127"/>
      <c r="J55" s="87"/>
      <c r="K55" s="88"/>
      <c r="L55" s="88"/>
      <c r="M55" s="87"/>
    </row>
    <row r="56" spans="1:13" s="86" customFormat="1" ht="24" customHeight="1">
      <c r="A56" s="81" t="s">
        <v>119</v>
      </c>
      <c r="B56" s="82" t="s">
        <v>162</v>
      </c>
      <c r="C56" s="83" t="s">
        <v>161</v>
      </c>
      <c r="D56" s="84">
        <v>4</v>
      </c>
      <c r="E56" s="85">
        <v>1000000</v>
      </c>
      <c r="F56" s="85">
        <f>E56*D56</f>
        <v>4000000</v>
      </c>
      <c r="G56" s="127"/>
      <c r="J56" s="87"/>
      <c r="K56" s="88"/>
      <c r="L56" s="88"/>
      <c r="M56" s="87"/>
    </row>
    <row r="57" spans="1:13" s="86" customFormat="1" ht="24" customHeight="1">
      <c r="A57" s="81" t="s">
        <v>119</v>
      </c>
      <c r="B57" s="82" t="s">
        <v>163</v>
      </c>
      <c r="C57" s="83" t="s">
        <v>161</v>
      </c>
      <c r="D57" s="84">
        <v>1</v>
      </c>
      <c r="E57" s="85">
        <v>800000</v>
      </c>
      <c r="F57" s="85">
        <f>E57*D57</f>
        <v>800000</v>
      </c>
      <c r="G57" s="127"/>
      <c r="J57" s="87"/>
      <c r="K57" s="88"/>
      <c r="L57" s="88"/>
      <c r="M57" s="87"/>
    </row>
    <row r="58" spans="1:13" s="137" customFormat="1" ht="24" customHeight="1">
      <c r="A58" s="140" t="s">
        <v>157</v>
      </c>
      <c r="B58" s="141" t="s">
        <v>158</v>
      </c>
      <c r="C58" s="142"/>
      <c r="D58" s="143">
        <f>SUM(D59:D60)</f>
        <v>8</v>
      </c>
      <c r="E58" s="144"/>
      <c r="F58" s="144">
        <f>SUM(F59:F60)</f>
        <v>6800000</v>
      </c>
      <c r="G58" s="145"/>
      <c r="J58" s="138"/>
      <c r="K58" s="139"/>
      <c r="L58" s="139"/>
      <c r="M58" s="138"/>
    </row>
    <row r="59" spans="1:13" s="86" customFormat="1" ht="24" customHeight="1">
      <c r="A59" s="89" t="s">
        <v>119</v>
      </c>
      <c r="B59" s="90" t="s">
        <v>148</v>
      </c>
      <c r="C59" s="91" t="s">
        <v>161</v>
      </c>
      <c r="D59" s="92">
        <v>1</v>
      </c>
      <c r="E59" s="93">
        <v>1200000</v>
      </c>
      <c r="F59" s="93">
        <f>E59*D59</f>
        <v>1200000</v>
      </c>
      <c r="G59" s="128"/>
      <c r="J59" s="87"/>
      <c r="K59" s="88"/>
      <c r="L59" s="88"/>
      <c r="M59" s="87"/>
    </row>
    <row r="60" spans="1:13" s="86" customFormat="1" ht="24" customHeight="1">
      <c r="A60" s="89" t="s">
        <v>119</v>
      </c>
      <c r="B60" s="90" t="s">
        <v>57</v>
      </c>
      <c r="C60" s="91" t="s">
        <v>161</v>
      </c>
      <c r="D60" s="92">
        <v>7</v>
      </c>
      <c r="E60" s="93">
        <v>800000</v>
      </c>
      <c r="F60" s="93">
        <f>E60*D60</f>
        <v>5600000</v>
      </c>
      <c r="G60" s="128"/>
      <c r="J60" s="87"/>
      <c r="K60" s="88"/>
      <c r="L60" s="88"/>
      <c r="M60" s="87"/>
    </row>
    <row r="61" spans="1:13" s="99" customFormat="1" ht="52.5" customHeight="1">
      <c r="A61" s="102">
        <v>8</v>
      </c>
      <c r="B61" s="103" t="s">
        <v>134</v>
      </c>
      <c r="C61" s="104"/>
      <c r="D61" s="105"/>
      <c r="E61" s="106"/>
      <c r="F61" s="106">
        <f>SUM(F62:F63)</f>
        <v>19998200</v>
      </c>
      <c r="G61" s="130"/>
      <c r="J61" s="100"/>
      <c r="K61" s="101"/>
      <c r="L61" s="101"/>
      <c r="M61" s="100"/>
    </row>
    <row r="62" spans="1:13" s="86" customFormat="1" ht="66" customHeight="1">
      <c r="A62" s="81" t="s">
        <v>119</v>
      </c>
      <c r="B62" s="82" t="s">
        <v>196</v>
      </c>
      <c r="C62" s="83" t="s">
        <v>169</v>
      </c>
      <c r="D62" s="84">
        <v>36</v>
      </c>
      <c r="E62" s="85">
        <v>110000</v>
      </c>
      <c r="F62" s="85">
        <f>E62*D62</f>
        <v>3960000</v>
      </c>
      <c r="G62" s="127"/>
      <c r="J62" s="87"/>
      <c r="K62" s="88"/>
      <c r="L62" s="88"/>
      <c r="M62" s="87"/>
    </row>
    <row r="63" spans="1:13" s="86" customFormat="1" ht="52.5" customHeight="1">
      <c r="A63" s="94" t="s">
        <v>119</v>
      </c>
      <c r="B63" s="90" t="s">
        <v>174</v>
      </c>
      <c r="C63" s="96" t="s">
        <v>173</v>
      </c>
      <c r="D63" s="97">
        <v>1</v>
      </c>
      <c r="E63" s="98">
        <f>20000000-F62-1800</f>
        <v>16038200</v>
      </c>
      <c r="F63" s="98">
        <f>E63*D63</f>
        <v>16038200</v>
      </c>
      <c r="G63" s="129"/>
      <c r="J63" s="87"/>
      <c r="K63" s="88"/>
      <c r="L63" s="88"/>
      <c r="M63" s="87"/>
    </row>
    <row r="64" spans="1:13" s="99" customFormat="1" ht="24" customHeight="1">
      <c r="A64" s="102">
        <v>9</v>
      </c>
      <c r="B64" s="103" t="s">
        <v>135</v>
      </c>
      <c r="C64" s="104"/>
      <c r="D64" s="105"/>
      <c r="E64" s="106"/>
      <c r="F64" s="106">
        <f>SUM(F65:F65)</f>
        <v>7000000</v>
      </c>
      <c r="G64" s="130"/>
      <c r="J64" s="100"/>
      <c r="K64" s="101"/>
      <c r="L64" s="101"/>
      <c r="M64" s="100"/>
    </row>
    <row r="65" spans="1:19" s="86" customFormat="1" ht="32.25" customHeight="1">
      <c r="A65" s="81" t="s">
        <v>119</v>
      </c>
      <c r="B65" s="82" t="s">
        <v>172</v>
      </c>
      <c r="C65" s="83" t="s">
        <v>161</v>
      </c>
      <c r="D65" s="84">
        <f>100</f>
        <v>100</v>
      </c>
      <c r="E65" s="85">
        <v>70000</v>
      </c>
      <c r="F65" s="85">
        <f>E65*D65</f>
        <v>7000000</v>
      </c>
      <c r="G65" s="127"/>
      <c r="J65" s="87"/>
      <c r="K65" s="88"/>
      <c r="L65" s="88"/>
      <c r="M65" s="87"/>
    </row>
    <row r="66" spans="1:19" s="99" customFormat="1" ht="38.25" customHeight="1">
      <c r="A66" s="102">
        <v>10</v>
      </c>
      <c r="B66" s="103" t="s">
        <v>136</v>
      </c>
      <c r="C66" s="104"/>
      <c r="D66" s="105"/>
      <c r="E66" s="106"/>
      <c r="F66" s="106">
        <f>SUM(F67:F67)</f>
        <v>12500000</v>
      </c>
      <c r="G66" s="130"/>
      <c r="J66" s="100"/>
      <c r="K66" s="101"/>
      <c r="L66" s="101"/>
      <c r="M66" s="100"/>
    </row>
    <row r="67" spans="1:19" s="86" customFormat="1" ht="36" customHeight="1">
      <c r="A67" s="81" t="s">
        <v>119</v>
      </c>
      <c r="B67" s="82" t="s">
        <v>171</v>
      </c>
      <c r="C67" s="83" t="s">
        <v>161</v>
      </c>
      <c r="D67" s="84">
        <f>5*25</f>
        <v>125</v>
      </c>
      <c r="E67" s="85">
        <v>100000</v>
      </c>
      <c r="F67" s="85">
        <f>E67*D67</f>
        <v>12500000</v>
      </c>
      <c r="G67" s="127"/>
      <c r="J67" s="87"/>
      <c r="K67" s="88"/>
      <c r="L67" s="88"/>
      <c r="M67" s="87"/>
    </row>
    <row r="68" spans="1:19" s="99" customFormat="1" ht="15.75" customHeight="1">
      <c r="A68" s="420" t="s">
        <v>120</v>
      </c>
      <c r="B68" s="421"/>
      <c r="C68" s="107"/>
      <c r="D68" s="108"/>
      <c r="E68" s="109"/>
      <c r="F68" s="109">
        <f>F66+F64+F61+F25+F23+F21+F19+F15+F12+F9</f>
        <v>145800000</v>
      </c>
      <c r="G68" s="110"/>
      <c r="J68" s="100"/>
      <c r="K68" s="101"/>
      <c r="L68" s="101"/>
      <c r="M68" s="100"/>
    </row>
    <row r="69" spans="1:19" s="99" customFormat="1" ht="16.5" customHeight="1" thickBot="1">
      <c r="A69" s="422" t="s">
        <v>192</v>
      </c>
      <c r="B69" s="352"/>
      <c r="C69" s="352"/>
      <c r="D69" s="352"/>
      <c r="E69" s="352"/>
      <c r="F69" s="352"/>
      <c r="G69" s="423"/>
      <c r="J69" s="100"/>
      <c r="K69" s="101"/>
      <c r="L69" s="101"/>
      <c r="M69" s="100"/>
    </row>
    <row r="70" spans="1:19" s="86" customFormat="1" ht="16.5" thickTop="1">
      <c r="A70" s="111"/>
      <c r="B70" s="112"/>
      <c r="C70" s="111"/>
      <c r="D70" s="113"/>
      <c r="E70" s="114"/>
      <c r="F70" s="114"/>
      <c r="G70" s="111"/>
      <c r="J70" s="87"/>
      <c r="K70" s="88"/>
      <c r="L70" s="88"/>
      <c r="M70" s="87"/>
    </row>
    <row r="71" spans="1:19" s="115" customFormat="1" ht="16.5">
      <c r="D71" s="344" t="s">
        <v>121</v>
      </c>
      <c r="E71" s="344"/>
      <c r="F71" s="344"/>
      <c r="G71" s="344"/>
      <c r="H71" s="116"/>
      <c r="I71" s="116"/>
      <c r="J71" s="117"/>
      <c r="K71" s="118"/>
      <c r="L71" s="118"/>
      <c r="M71" s="117"/>
      <c r="N71" s="116"/>
      <c r="O71" s="116"/>
      <c r="P71" s="116"/>
      <c r="Q71" s="116"/>
      <c r="R71" s="116"/>
      <c r="S71" s="116"/>
    </row>
    <row r="72" spans="1:19" s="122" customFormat="1" ht="16.5">
      <c r="A72" s="175" t="s">
        <v>193</v>
      </c>
      <c r="B72" s="175"/>
      <c r="C72" s="175"/>
      <c r="D72" s="175"/>
      <c r="E72" s="345" t="s">
        <v>122</v>
      </c>
      <c r="F72" s="345"/>
      <c r="G72" s="345"/>
      <c r="H72" s="119"/>
      <c r="I72" s="119"/>
      <c r="J72" s="120"/>
      <c r="K72" s="121"/>
      <c r="L72" s="121"/>
      <c r="M72" s="120"/>
      <c r="N72" s="119"/>
      <c r="O72" s="119"/>
      <c r="P72" s="119"/>
      <c r="Q72" s="119"/>
      <c r="R72" s="119"/>
      <c r="S72" s="119"/>
    </row>
    <row r="73" spans="1:19" s="115" customFormat="1" ht="15.75">
      <c r="E73" s="123"/>
      <c r="H73" s="116"/>
      <c r="I73" s="116"/>
      <c r="J73" s="117"/>
      <c r="K73" s="118"/>
      <c r="L73" s="118"/>
      <c r="M73" s="117"/>
      <c r="N73" s="116"/>
      <c r="O73" s="116"/>
      <c r="P73" s="116"/>
      <c r="Q73" s="116"/>
      <c r="R73" s="116"/>
      <c r="S73" s="116"/>
    </row>
    <row r="74" spans="1:19" s="115" customFormat="1" ht="15.75">
      <c r="H74" s="116"/>
      <c r="I74" s="116"/>
      <c r="J74" s="117"/>
      <c r="K74" s="118"/>
      <c r="L74" s="118"/>
      <c r="M74" s="117"/>
      <c r="N74" s="116"/>
      <c r="O74" s="116"/>
      <c r="P74" s="116"/>
      <c r="Q74" s="116"/>
      <c r="R74" s="116"/>
      <c r="S74" s="116"/>
    </row>
    <row r="75" spans="1:19">
      <c r="J75" s="124"/>
      <c r="K75" s="125"/>
      <c r="L75" s="125"/>
      <c r="M75" s="124"/>
    </row>
    <row r="76" spans="1:19">
      <c r="J76" s="124"/>
      <c r="K76" s="125"/>
      <c r="L76" s="125"/>
      <c r="M76" s="124"/>
    </row>
    <row r="79" spans="1:19" s="122" customFormat="1" ht="16.5">
      <c r="A79" s="175" t="s">
        <v>194</v>
      </c>
      <c r="B79" s="175"/>
      <c r="C79" s="175"/>
      <c r="D79" s="175"/>
      <c r="E79" s="345" t="s">
        <v>123</v>
      </c>
      <c r="F79" s="345"/>
      <c r="G79" s="345"/>
      <c r="H79" s="119"/>
      <c r="I79" s="119"/>
      <c r="J79" s="119"/>
      <c r="K79" s="126"/>
      <c r="L79" s="126"/>
      <c r="M79" s="119"/>
      <c r="N79" s="119"/>
      <c r="O79" s="119"/>
      <c r="P79" s="119"/>
      <c r="Q79" s="119"/>
      <c r="R79" s="119"/>
      <c r="S79" s="119"/>
    </row>
  </sheetData>
  <mergeCells count="16">
    <mergeCell ref="A68:B68"/>
    <mergeCell ref="A69:G69"/>
    <mergeCell ref="D71:G71"/>
    <mergeCell ref="E72:G72"/>
    <mergeCell ref="E79:G79"/>
    <mergeCell ref="A1:C1"/>
    <mergeCell ref="A2:G2"/>
    <mergeCell ref="A3:G3"/>
    <mergeCell ref="A4:G4"/>
    <mergeCell ref="A6:A7"/>
    <mergeCell ref="B6:B7"/>
    <mergeCell ref="C6:C7"/>
    <mergeCell ref="D6:D7"/>
    <mergeCell ref="E6:E7"/>
    <mergeCell ref="F6:F7"/>
    <mergeCell ref="G6:G7"/>
  </mergeCells>
  <pageMargins left="0.23622047244094491" right="0.19685039370078741" top="0.74803149606299213" bottom="0.74803149606299213" header="0.31496062992125984" footer="0.31496062992125984"/>
  <pageSetup paperSize="9" orientation="portrait" verticalDpi="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Quyết toán đợt 2</vt:lpstr>
      <vt:lpstr>Thanh toán HĐ chấm thi dot 2</vt:lpstr>
      <vt:lpstr>Hội đồng thi (ok)</vt:lpstr>
      <vt:lpstr>Thanh toán hội đồng dot 1</vt:lpstr>
      <vt:lpstr>Quyết toán đợt 1</vt:lpstr>
      <vt:lpstr>Dư toan dot 1</vt:lpstr>
      <vt:lpstr>'Dư toan dot 1'!Print_Titles</vt:lpstr>
      <vt:lpstr>'Hội đồng thi (ok)'!Print_Titles</vt:lpstr>
      <vt:lpstr>'Quyết toán đợt 1'!Print_Titles</vt:lpstr>
      <vt:lpstr>'Quyết toán đợt 2'!Print_Titles</vt:lpstr>
      <vt:lpstr>'Thanh toán HĐ chấm thi dot 2'!Print_Titles</vt:lpstr>
      <vt:lpstr>'Thanh toán hội đồng dot 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2019-05-24T07:49:27Z</dcterms:modified>
</cp:coreProperties>
</file>